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updateLinks="never" codeName="ThisWorkbook" defaultThemeVersion="124226"/>
  <mc:AlternateContent xmlns:mc="http://schemas.openxmlformats.org/markup-compatibility/2006">
    <mc:Choice Requires="x15">
      <x15ac:absPath xmlns:x15ac="http://schemas.microsoft.com/office/spreadsheetml/2010/11/ac" url="W:\RSPGroups\Preaward\03_Proposal Materials\Budget Templates\Budget Templates_FY24\"/>
    </mc:Choice>
  </mc:AlternateContent>
  <xr:revisionPtr revIDLastSave="0" documentId="13_ncr:1_{87A24DFE-18FD-4E05-A61F-9B684BECD08B}" xr6:coauthVersionLast="36" xr6:coauthVersionMax="36" xr10:uidLastSave="{00000000-0000-0000-0000-000000000000}"/>
  <bookViews>
    <workbookView xWindow="0" yWindow="0" windowWidth="28770" windowHeight="13710" tabRatio="747"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One'!$J$92</definedName>
    <definedName name="Dates" localSheetId="6">'[1]Year One'!$I$2</definedName>
    <definedName name="Dates">'Year One'!$I$2</definedName>
    <definedName name="Employment_Classification">Lists!$A:$A</definedName>
    <definedName name="Faculty">Lists!$A$2:$B$10</definedName>
    <definedName name="Faculty_Classification">Lists!$A$1:$B$10</definedName>
    <definedName name="GAOne">'Year One'!$C$32</definedName>
    <definedName name="GATwo">'Year One'!$C$33</definedName>
    <definedName name="PI" localSheetId="6">'[1]Year One'!$I$4</definedName>
    <definedName name="PI">'Year One'!$I$4</definedName>
    <definedName name="_xlnm.Print_Area" localSheetId="6">'All Years'!$A$1:$P$107</definedName>
    <definedName name="_xlnm.Print_Area" localSheetId="7">'Cost Share'!$A$1:$N$204</definedName>
    <definedName name="_xlnm.Print_Area" localSheetId="0">Instructions!$A$1:$F$81</definedName>
    <definedName name="_xlnm.Print_Area" localSheetId="9">Lists!$A$1:$I$50</definedName>
    <definedName name="_xlnm.Print_Area" localSheetId="8">Travel!$A$1:$O$61</definedName>
    <definedName name="_xlnm.Print_Area" localSheetId="5">'Year Five'!$A$1:$O$104</definedName>
    <definedName name="_xlnm.Print_Area" localSheetId="4">'Year Four'!$A$1:$O$104</definedName>
    <definedName name="_xlnm.Print_Area" localSheetId="1">'Year One'!$A$1:$O$104</definedName>
    <definedName name="_xlnm.Print_Area" localSheetId="3">'Year Three'!$A$1:$O$104</definedName>
    <definedName name="_xlnm.Print_Area" localSheetId="2">'Year Two'!$A$1:$O$104</definedName>
    <definedName name="Sponsor" localSheetId="6">'[1]Year One'!$I$3</definedName>
    <definedName name="Sponsor">'Year One'!$I$3</definedName>
    <definedName name="Title">'Year One'!$C$3</definedName>
    <definedName name="Update" localSheetId="6">'[1]Year One'!$A$97</definedName>
    <definedName name="Update">'Year One'!$A$97</definedName>
  </definedNames>
  <calcPr calcId="191029"/>
</workbook>
</file>

<file path=xl/calcChain.xml><?xml version="1.0" encoding="utf-8"?>
<calcChain xmlns="http://schemas.openxmlformats.org/spreadsheetml/2006/main">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6" i="27" l="1"/>
  <c r="B78" i="27" l="1"/>
  <c r="B79" i="27"/>
  <c r="B80" i="27"/>
  <c r="B81" i="27"/>
  <c r="B82" i="27"/>
  <c r="B83" i="27"/>
  <c r="B77" i="27"/>
  <c r="H8" i="21" l="1"/>
  <c r="H9" i="21"/>
  <c r="H10" i="21"/>
  <c r="H11" i="21"/>
  <c r="H12" i="21"/>
  <c r="H8" i="20"/>
  <c r="H9" i="20"/>
  <c r="H10" i="20"/>
  <c r="H11" i="20"/>
  <c r="H12" i="20"/>
  <c r="A100" i="27" l="1"/>
  <c r="B95" i="27" l="1"/>
  <c r="G95" i="27" s="1"/>
  <c r="K88" i="27" l="1"/>
  <c r="L88" i="27"/>
  <c r="M88" i="27"/>
  <c r="N88" i="27"/>
  <c r="P78" i="27"/>
  <c r="P79" i="27"/>
  <c r="P80" i="27"/>
  <c r="P81" i="27"/>
  <c r="P82" i="27"/>
  <c r="P83" i="27"/>
  <c r="P84" i="27"/>
  <c r="P85" i="27"/>
  <c r="P86" i="27"/>
  <c r="P77" i="27"/>
  <c r="O84" i="27"/>
  <c r="O86" i="27"/>
  <c r="N78" i="27"/>
  <c r="N79" i="27"/>
  <c r="N80" i="27"/>
  <c r="N81" i="27"/>
  <c r="N82" i="27"/>
  <c r="N83" i="27"/>
  <c r="N84" i="27"/>
  <c r="N85" i="27"/>
  <c r="N86" i="27"/>
  <c r="N77" i="27"/>
  <c r="M78" i="27"/>
  <c r="M79" i="27"/>
  <c r="M80" i="27"/>
  <c r="M81" i="27"/>
  <c r="M82" i="27"/>
  <c r="M83" i="27"/>
  <c r="M84" i="27"/>
  <c r="M85" i="27"/>
  <c r="M86" i="27"/>
  <c r="M77" i="27"/>
  <c r="L78" i="27"/>
  <c r="L79" i="27"/>
  <c r="L80" i="27"/>
  <c r="L81" i="27"/>
  <c r="L82" i="27"/>
  <c r="L83" i="27"/>
  <c r="L84" i="27"/>
  <c r="L85" i="27"/>
  <c r="L86" i="27"/>
  <c r="L77" i="27"/>
  <c r="K78" i="27"/>
  <c r="K79" i="27"/>
  <c r="K80" i="27"/>
  <c r="K81" i="27"/>
  <c r="K82" i="27"/>
  <c r="K83" i="27"/>
  <c r="K84" i="27"/>
  <c r="K85" i="27"/>
  <c r="K86" i="27"/>
  <c r="K77" i="27"/>
  <c r="J78" i="27"/>
  <c r="O78" i="27" s="1"/>
  <c r="J79" i="27"/>
  <c r="O79" i="27" s="1"/>
  <c r="J80" i="27"/>
  <c r="O80" i="27" s="1"/>
  <c r="J81" i="27"/>
  <c r="O81" i="27" s="1"/>
  <c r="J82" i="27"/>
  <c r="O82" i="27" s="1"/>
  <c r="J83" i="27"/>
  <c r="O83" i="27" s="1"/>
  <c r="J84" i="27"/>
  <c r="J85" i="27"/>
  <c r="O85" i="27" s="1"/>
  <c r="J86" i="27"/>
  <c r="J77" i="27"/>
  <c r="O77" i="27" s="1"/>
  <c r="P70" i="27"/>
  <c r="P71" i="27"/>
  <c r="P72" i="27"/>
  <c r="P69" i="27"/>
  <c r="P74" i="27" s="1"/>
  <c r="P62" i="27"/>
  <c r="P63" i="27"/>
  <c r="P64" i="27"/>
  <c r="P61" i="27"/>
  <c r="K74" i="27"/>
  <c r="L74" i="27"/>
  <c r="M74" i="27"/>
  <c r="N74" i="27"/>
  <c r="O70" i="27"/>
  <c r="O71" i="27"/>
  <c r="O72" i="27"/>
  <c r="N70" i="27"/>
  <c r="N71" i="27"/>
  <c r="N72" i="27"/>
  <c r="N69" i="27"/>
  <c r="M70" i="27"/>
  <c r="M71" i="27"/>
  <c r="M72" i="27"/>
  <c r="M69" i="27"/>
  <c r="L70" i="27"/>
  <c r="L71" i="27"/>
  <c r="L72" i="27"/>
  <c r="L69" i="27"/>
  <c r="K70" i="27"/>
  <c r="K71" i="27"/>
  <c r="K72" i="27"/>
  <c r="K69" i="27"/>
  <c r="J70" i="27"/>
  <c r="J71" i="27"/>
  <c r="J72" i="27"/>
  <c r="J69" i="27"/>
  <c r="J74" i="27" s="1"/>
  <c r="K66" i="27"/>
  <c r="L66" i="27"/>
  <c r="M66" i="27"/>
  <c r="N66" i="27"/>
  <c r="O62" i="27"/>
  <c r="K52" i="27"/>
  <c r="L52" i="27"/>
  <c r="M52" i="27"/>
  <c r="N52" i="27"/>
  <c r="O47" i="27"/>
  <c r="O48" i="27"/>
  <c r="O49" i="27"/>
  <c r="O50" i="27"/>
  <c r="O46" i="27"/>
  <c r="N62" i="27"/>
  <c r="N63" i="27"/>
  <c r="N64" i="27"/>
  <c r="N61" i="27"/>
  <c r="M62" i="27"/>
  <c r="M63" i="27"/>
  <c r="M64" i="27"/>
  <c r="M61" i="27"/>
  <c r="L62" i="27"/>
  <c r="L63" i="27"/>
  <c r="L64" i="27"/>
  <c r="L61" i="27"/>
  <c r="K62" i="27"/>
  <c r="K63" i="27"/>
  <c r="K64" i="27"/>
  <c r="K61" i="27"/>
  <c r="J62" i="27"/>
  <c r="J63" i="27"/>
  <c r="O63" i="27" s="1"/>
  <c r="J64" i="27"/>
  <c r="O64" i="27" s="1"/>
  <c r="J61" i="27"/>
  <c r="J66" i="27" s="1"/>
  <c r="P56" i="27"/>
  <c r="P55" i="27"/>
  <c r="P47" i="27"/>
  <c r="P48" i="27"/>
  <c r="P49" i="27"/>
  <c r="P50" i="27"/>
  <c r="P46" i="27"/>
  <c r="N47" i="27"/>
  <c r="N48" i="27"/>
  <c r="N49" i="27"/>
  <c r="N50" i="27"/>
  <c r="N46" i="27"/>
  <c r="M47" i="27"/>
  <c r="M48" i="27"/>
  <c r="M49" i="27"/>
  <c r="M50" i="27"/>
  <c r="M46" i="27"/>
  <c r="L47" i="27"/>
  <c r="L48" i="27"/>
  <c r="L49" i="27"/>
  <c r="L50" i="27"/>
  <c r="L46" i="27"/>
  <c r="K47" i="27"/>
  <c r="K48" i="27"/>
  <c r="K49" i="27"/>
  <c r="K50" i="27"/>
  <c r="K46" i="27"/>
  <c r="J47" i="27"/>
  <c r="J48" i="27"/>
  <c r="J49" i="27"/>
  <c r="J50" i="27"/>
  <c r="J46" i="27"/>
  <c r="J52" i="27" s="1"/>
  <c r="P41" i="27"/>
  <c r="P43" i="27" s="1"/>
  <c r="P27" i="27"/>
  <c r="P28" i="27"/>
  <c r="P29" i="27"/>
  <c r="P26" i="27"/>
  <c r="K27" i="27"/>
  <c r="K28" i="27"/>
  <c r="K29" i="27"/>
  <c r="K26" i="27"/>
  <c r="I27" i="27"/>
  <c r="I28" i="27"/>
  <c r="I29" i="27"/>
  <c r="I26" i="27"/>
  <c r="G27" i="27"/>
  <c r="G28" i="27"/>
  <c r="G29" i="27"/>
  <c r="G26" i="27"/>
  <c r="E27" i="27"/>
  <c r="E28" i="27"/>
  <c r="E29" i="27"/>
  <c r="E26" i="27"/>
  <c r="C27" i="27"/>
  <c r="M27" i="27" s="1"/>
  <c r="C28" i="27"/>
  <c r="M28" i="27" s="1"/>
  <c r="C29" i="27"/>
  <c r="M29" i="27" s="1"/>
  <c r="C26" i="27"/>
  <c r="M26" i="27" s="1"/>
  <c r="C18" i="27"/>
  <c r="C19" i="27"/>
  <c r="C20" i="27"/>
  <c r="C21" i="27"/>
  <c r="C17" i="27"/>
  <c r="O88" i="27" l="1"/>
  <c r="O69" i="27"/>
  <c r="O74" i="27" s="1"/>
  <c r="J88" i="27"/>
  <c r="O61" i="27"/>
  <c r="O66" i="27" s="1"/>
  <c r="B18" i="27"/>
  <c r="B19" i="27"/>
  <c r="B20" i="27"/>
  <c r="B21" i="27"/>
  <c r="B17" i="27"/>
  <c r="B8" i="27"/>
  <c r="B9" i="27"/>
  <c r="B10" i="27"/>
  <c r="B11" i="27"/>
  <c r="B12" i="27"/>
  <c r="B7" i="27"/>
  <c r="C8" i="27"/>
  <c r="C9" i="27"/>
  <c r="C10" i="27"/>
  <c r="C11" i="27"/>
  <c r="C12" i="27"/>
  <c r="C7" i="27"/>
  <c r="P58" i="27"/>
  <c r="O29" i="27"/>
  <c r="O28" i="27"/>
  <c r="O27" i="27"/>
  <c r="O26" i="27"/>
  <c r="C23" i="27"/>
  <c r="C14" i="27" l="1"/>
  <c r="P88" i="27"/>
  <c r="O52" i="27"/>
  <c r="P66" i="27"/>
  <c r="P52" i="27"/>
  <c r="C32" i="18"/>
  <c r="D51" i="14" l="1"/>
  <c r="A97" i="21"/>
  <c r="A97" i="20"/>
  <c r="A97" i="19"/>
  <c r="A97" i="18"/>
  <c r="C166" i="23" l="1"/>
  <c r="C165" i="23"/>
  <c r="C132" i="23"/>
  <c r="C131" i="23"/>
  <c r="C98" i="23"/>
  <c r="C97" i="23"/>
  <c r="C63" i="23"/>
  <c r="C64" i="23"/>
  <c r="C30" i="23"/>
  <c r="C29" i="23"/>
  <c r="C33" i="21"/>
  <c r="C32" i="21"/>
  <c r="C32" i="20"/>
  <c r="C33" i="20"/>
  <c r="C33" i="19"/>
  <c r="C32" i="19"/>
  <c r="C33" i="18"/>
  <c r="N40" i="1" l="1"/>
  <c r="J41" i="27" s="1"/>
  <c r="E92" i="1" l="1"/>
  <c r="D95" i="27" s="1"/>
  <c r="J92" i="21" l="1"/>
  <c r="J92" i="19"/>
  <c r="J92" i="20"/>
  <c r="J92"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7" i="21"/>
  <c r="O73" i="21"/>
  <c r="O65" i="21"/>
  <c r="O57" i="21"/>
  <c r="O51" i="21"/>
  <c r="N87" i="21"/>
  <c r="N73" i="21"/>
  <c r="N65" i="21"/>
  <c r="N51" i="21"/>
  <c r="J27" i="21"/>
  <c r="J28" i="21"/>
  <c r="J29" i="21"/>
  <c r="J26" i="21"/>
  <c r="O87" i="20"/>
  <c r="O73" i="20"/>
  <c r="O65" i="20"/>
  <c r="O57" i="20"/>
  <c r="O51" i="20"/>
  <c r="N87" i="20"/>
  <c r="N73" i="20"/>
  <c r="N65" i="20"/>
  <c r="N51" i="20"/>
  <c r="J27" i="20"/>
  <c r="J28" i="20"/>
  <c r="J29" i="20"/>
  <c r="J26" i="20"/>
  <c r="O87" i="19"/>
  <c r="O73" i="19"/>
  <c r="O65" i="19"/>
  <c r="O57" i="19"/>
  <c r="O51" i="19"/>
  <c r="N87" i="19"/>
  <c r="N73" i="19"/>
  <c r="N65" i="19"/>
  <c r="N51" i="19"/>
  <c r="J27" i="19"/>
  <c r="J28" i="19"/>
  <c r="J29" i="19"/>
  <c r="J26" i="19"/>
  <c r="O87" i="18"/>
  <c r="O73" i="18"/>
  <c r="O65" i="18"/>
  <c r="O57" i="18"/>
  <c r="O51" i="18"/>
  <c r="N87" i="18"/>
  <c r="N73" i="18"/>
  <c r="N65" i="18"/>
  <c r="N51" i="18"/>
  <c r="J27" i="18"/>
  <c r="J28" i="18"/>
  <c r="J29" i="18"/>
  <c r="J26" i="18"/>
  <c r="O87" i="1"/>
  <c r="O73" i="1"/>
  <c r="O65" i="1"/>
  <c r="O57" i="1"/>
  <c r="O51" i="1"/>
  <c r="N87" i="1"/>
  <c r="N73" i="1"/>
  <c r="N65" i="1"/>
  <c r="N51" i="1"/>
  <c r="N42" i="1"/>
  <c r="J27" i="1"/>
  <c r="J28" i="1"/>
  <c r="J29" i="1"/>
  <c r="J26" i="1"/>
  <c r="J193" i="23" l="1"/>
  <c r="N193" i="23" s="1"/>
  <c r="J196" i="23"/>
  <c r="N196" i="23" s="1"/>
  <c r="J195" i="23"/>
  <c r="N195" i="23" s="1"/>
  <c r="J194" i="23"/>
  <c r="N194" i="23" s="1"/>
  <c r="B85" i="18" l="1"/>
  <c r="B82" i="18"/>
  <c r="B81" i="18"/>
  <c r="B80" i="18"/>
  <c r="B79" i="18"/>
  <c r="B78" i="18"/>
  <c r="B77" i="18"/>
  <c r="B76" i="18"/>
  <c r="B85" i="19"/>
  <c r="B82" i="19"/>
  <c r="B81" i="19"/>
  <c r="B80" i="19"/>
  <c r="B79" i="19"/>
  <c r="B78" i="19"/>
  <c r="B77" i="19"/>
  <c r="B76" i="19"/>
  <c r="B85" i="20"/>
  <c r="B82" i="20"/>
  <c r="B81" i="20"/>
  <c r="B80" i="20"/>
  <c r="B79" i="20"/>
  <c r="B78" i="20"/>
  <c r="B77" i="20"/>
  <c r="B76" i="20"/>
  <c r="B85" i="21"/>
  <c r="B77" i="21"/>
  <c r="B78" i="21"/>
  <c r="B79" i="21"/>
  <c r="B80" i="21"/>
  <c r="B81" i="21"/>
  <c r="B82" i="21"/>
  <c r="B76" i="21"/>
  <c r="B92" i="21" l="1"/>
  <c r="B92" i="20"/>
  <c r="B92" i="19"/>
  <c r="B92" i="18"/>
  <c r="J18" i="1" l="1"/>
  <c r="J19" i="1"/>
  <c r="J20" i="1"/>
  <c r="J21" i="1"/>
  <c r="J17" i="1"/>
  <c r="J8" i="1"/>
  <c r="J9" i="1"/>
  <c r="J10" i="1"/>
  <c r="J11" i="1"/>
  <c r="J12" i="1"/>
  <c r="J7" i="1"/>
  <c r="I7" i="18" l="1"/>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D8" i="16"/>
  <c r="J8" i="16" s="1"/>
  <c r="H9" i="16"/>
  <c r="J9" i="16" s="1"/>
  <c r="J16" i="16"/>
  <c r="J17" i="16"/>
  <c r="J22" i="16"/>
  <c r="J28" i="16"/>
  <c r="D30" i="16"/>
  <c r="J30" i="16" s="1"/>
  <c r="J32" i="16"/>
  <c r="J33" i="16"/>
  <c r="H31" i="16"/>
  <c r="J31" i="16" s="1"/>
  <c r="J38" i="16"/>
  <c r="J39" i="16"/>
  <c r="J44" i="16"/>
  <c r="J49" i="16"/>
  <c r="J50" i="16"/>
  <c r="J51" i="16"/>
  <c r="D52" i="16"/>
  <c r="J52" i="16" s="1"/>
  <c r="H53" i="16"/>
  <c r="J53" i="16" s="1"/>
  <c r="J54" i="16"/>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T8" i="16"/>
  <c r="Z8" i="16" s="1"/>
  <c r="X9" i="16"/>
  <c r="Z9" i="16" s="1"/>
  <c r="Z16" i="16"/>
  <c r="Z21" i="16"/>
  <c r="Z22" i="16"/>
  <c r="T19" i="16"/>
  <c r="Z19" i="16" s="1"/>
  <c r="X20" i="16"/>
  <c r="Z20" i="16" s="1"/>
  <c r="Z27" i="16"/>
  <c r="T30" i="16"/>
  <c r="Z30" i="16" s="1"/>
  <c r="X31" i="16"/>
  <c r="Z31" i="16" s="1"/>
  <c r="Z38" i="16"/>
  <c r="Z44" i="16"/>
  <c r="T41" i="16"/>
  <c r="Z41" i="16" s="1"/>
  <c r="X42" i="16"/>
  <c r="Z42" i="16" s="1"/>
  <c r="Z49" i="16"/>
  <c r="Z55" i="16"/>
  <c r="T52" i="16"/>
  <c r="Z52" i="16" s="1"/>
  <c r="X53" i="16"/>
  <c r="Z53" i="16" s="1"/>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F29" i="23"/>
  <c r="J29" i="23" s="1"/>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D19" i="16"/>
  <c r="J19" i="16" s="1"/>
  <c r="H20" i="16"/>
  <c r="J20" i="16" s="1"/>
  <c r="J18" i="16"/>
  <c r="J21" i="16"/>
  <c r="J27" i="16"/>
  <c r="O27" i="16" s="1"/>
  <c r="J29" i="16"/>
  <c r="D41" i="16"/>
  <c r="J41" i="16" s="1"/>
  <c r="H42" i="16"/>
  <c r="J42" i="16" s="1"/>
  <c r="J40" i="16"/>
  <c r="J43" i="16"/>
  <c r="K5" i="16"/>
  <c r="K6" i="16"/>
  <c r="K7" i="16"/>
  <c r="K10" i="16"/>
  <c r="K19" i="16"/>
  <c r="K20" i="16"/>
  <c r="K18" i="16"/>
  <c r="K21" i="16"/>
  <c r="K27" i="16"/>
  <c r="K29" i="16"/>
  <c r="K41" i="16"/>
  <c r="K40" i="16"/>
  <c r="K43" i="16"/>
  <c r="L5" i="16"/>
  <c r="L6" i="16"/>
  <c r="L7" i="16"/>
  <c r="L10" i="16"/>
  <c r="O10" i="16" s="1"/>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F30" i="23"/>
  <c r="J30" i="23" s="1"/>
  <c r="N23" i="23"/>
  <c r="O26" i="1" s="1"/>
  <c r="N57" i="23"/>
  <c r="O26" i="18"/>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F33" i="1"/>
  <c r="J33" i="1" s="1"/>
  <c r="C33" i="27" s="1"/>
  <c r="F32" i="1"/>
  <c r="J32" i="1" s="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178" i="23" s="1"/>
  <c r="E7" i="23"/>
  <c r="E177" i="23" s="1"/>
  <c r="E6" i="23"/>
  <c r="E176" i="23" s="1"/>
  <c r="E5" i="23"/>
  <c r="E4" i="23"/>
  <c r="O54" i="16"/>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C35" i="27" l="1"/>
  <c r="C38" i="27" s="1"/>
  <c r="E92" i="21"/>
  <c r="E92" i="18"/>
  <c r="E92" i="20"/>
  <c r="E92" i="19"/>
  <c r="I18" i="19"/>
  <c r="I49" i="23"/>
  <c r="J49" i="23" s="1"/>
  <c r="J18" i="18"/>
  <c r="E18" i="27" s="1"/>
  <c r="E179" i="23"/>
  <c r="M7" i="23"/>
  <c r="N7" i="23" s="1"/>
  <c r="O10" i="1" s="1"/>
  <c r="F184" i="23"/>
  <c r="F185" i="23"/>
  <c r="I21" i="19"/>
  <c r="I52" i="23"/>
  <c r="J52" i="23" s="1"/>
  <c r="J21" i="18"/>
  <c r="E21" i="27" s="1"/>
  <c r="F186" i="23"/>
  <c r="I39" i="23"/>
  <c r="J39" i="23" s="1"/>
  <c r="J8" i="18"/>
  <c r="E8" i="27" s="1"/>
  <c r="I19" i="19"/>
  <c r="I84" i="23" s="1"/>
  <c r="J84" i="23" s="1"/>
  <c r="I50" i="23"/>
  <c r="J50" i="23" s="1"/>
  <c r="J19" i="18"/>
  <c r="E19" i="27" s="1"/>
  <c r="F187" i="23"/>
  <c r="AE40" i="16"/>
  <c r="AE22" i="16"/>
  <c r="I12" i="19"/>
  <c r="I43" i="23"/>
  <c r="J43" i="23" s="1"/>
  <c r="J12" i="18"/>
  <c r="E12" i="27" s="1"/>
  <c r="F188" i="23"/>
  <c r="I11" i="19"/>
  <c r="I42" i="23"/>
  <c r="J42" i="23" s="1"/>
  <c r="J11" i="18"/>
  <c r="E11" i="27" s="1"/>
  <c r="I48" i="23"/>
  <c r="J48" i="23" s="1"/>
  <c r="J17" i="18"/>
  <c r="E17" i="27" s="1"/>
  <c r="D40" i="19"/>
  <c r="N42" i="18"/>
  <c r="I10" i="19"/>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M18" i="18"/>
  <c r="K17" i="23"/>
  <c r="M17" i="23" s="1"/>
  <c r="N17" i="23" s="1"/>
  <c r="O20" i="1" s="1"/>
  <c r="M20" i="1"/>
  <c r="K8" i="23"/>
  <c r="M11" i="1"/>
  <c r="K10" i="18"/>
  <c r="K10" i="19" s="1"/>
  <c r="M10" i="1"/>
  <c r="K6" i="23"/>
  <c r="M9" i="1"/>
  <c r="AA45" i="16"/>
  <c r="K20" i="18"/>
  <c r="K51" i="23" s="1"/>
  <c r="K9" i="23"/>
  <c r="M9" i="23" s="1"/>
  <c r="K12" i="18"/>
  <c r="K43" i="23" s="1"/>
  <c r="I20" i="20"/>
  <c r="J20" i="20" s="1"/>
  <c r="I20" i="27" s="1"/>
  <c r="I75" i="23"/>
  <c r="J75" i="23" s="1"/>
  <c r="L45" i="16"/>
  <c r="I86" i="23"/>
  <c r="J86" i="23" s="1"/>
  <c r="N56" i="16"/>
  <c r="N34" i="16"/>
  <c r="I85" i="23"/>
  <c r="J85" i="23" s="1"/>
  <c r="M45" i="16"/>
  <c r="K8" i="18"/>
  <c r="K39" i="23" s="1"/>
  <c r="J14" i="1"/>
  <c r="N12" i="1"/>
  <c r="K45" i="16"/>
  <c r="I77" i="23"/>
  <c r="J77" i="23" s="1"/>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J14" i="18" l="1"/>
  <c r="E9" i="27"/>
  <c r="E23" i="27"/>
  <c r="E14" i="27"/>
  <c r="N11" i="1"/>
  <c r="D11" i="27"/>
  <c r="N20" i="1"/>
  <c r="D20" i="27"/>
  <c r="N10" i="1"/>
  <c r="D10" i="27"/>
  <c r="N18" i="18"/>
  <c r="F18" i="27"/>
  <c r="N18" i="1"/>
  <c r="D18" i="27"/>
  <c r="D23" i="27" s="1"/>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F33" i="20"/>
  <c r="J33" i="20" s="1"/>
  <c r="I33" i="27"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K58" i="27" s="1"/>
  <c r="I82" i="23"/>
  <c r="J82" i="23" s="1"/>
  <c r="I17" i="20"/>
  <c r="J17" i="20" s="1"/>
  <c r="I17" i="27" s="1"/>
  <c r="I72" i="23"/>
  <c r="J72" i="23" s="1"/>
  <c r="N60" i="16"/>
  <c r="O12" i="16"/>
  <c r="L58" i="16"/>
  <c r="L60" i="16"/>
  <c r="F32" i="20" l="1"/>
  <c r="J32" i="20" s="1"/>
  <c r="I32" i="27" s="1"/>
  <c r="G14" i="27"/>
  <c r="M18" i="19"/>
  <c r="H18" i="27" s="1"/>
  <c r="G18" i="27"/>
  <c r="I35" i="27"/>
  <c r="M9" i="27"/>
  <c r="N14" i="1"/>
  <c r="N7" i="18"/>
  <c r="F7" i="27"/>
  <c r="D14" i="27"/>
  <c r="D38" i="27" s="1"/>
  <c r="N12" i="18"/>
  <c r="F12" i="27"/>
  <c r="N19" i="18"/>
  <c r="F19" i="27"/>
  <c r="N20" i="18"/>
  <c r="F20" i="27"/>
  <c r="N8" i="18"/>
  <c r="N14" i="18" s="1"/>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23"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18" i="19"/>
  <c r="N23" i="1"/>
  <c r="I153" i="23"/>
  <c r="J153" i="23" s="1"/>
  <c r="J187" i="23" s="1"/>
  <c r="M61" i="16"/>
  <c r="I107" i="23"/>
  <c r="J107" i="23" s="1"/>
  <c r="I8" i="21"/>
  <c r="J8" i="21" s="1"/>
  <c r="K8" i="27" s="1"/>
  <c r="M8" i="27" s="1"/>
  <c r="I108" i="23"/>
  <c r="J108" i="23" s="1"/>
  <c r="F33" i="21"/>
  <c r="J33" i="21" s="1"/>
  <c r="K33" i="27" s="1"/>
  <c r="M33" i="27" s="1"/>
  <c r="O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I14" i="27" l="1"/>
  <c r="I38" i="27" s="1"/>
  <c r="M18" i="27"/>
  <c r="G23" i="27"/>
  <c r="G38" i="27" s="1"/>
  <c r="N32" i="23"/>
  <c r="M17" i="27"/>
  <c r="N23" i="18"/>
  <c r="K12" i="21"/>
  <c r="J90" i="27"/>
  <c r="J92"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N37" i="18" s="1"/>
  <c r="N89" i="18" s="1"/>
  <c r="I92" i="18" s="1"/>
  <c r="O35" i="1"/>
  <c r="K35" i="27"/>
  <c r="N42" i="21"/>
  <c r="N41" i="27"/>
  <c r="N42" i="20"/>
  <c r="M41" i="27"/>
  <c r="N57" i="20"/>
  <c r="M55" i="27"/>
  <c r="M58" i="27" s="1"/>
  <c r="N57" i="19"/>
  <c r="L55" i="27"/>
  <c r="N10" i="20"/>
  <c r="J11" i="21"/>
  <c r="K11" i="27" s="1"/>
  <c r="M11" i="27" s="1"/>
  <c r="I144" i="23"/>
  <c r="J144" i="23" s="1"/>
  <c r="J178" i="23" s="1"/>
  <c r="J10" i="21"/>
  <c r="K10" i="27" s="1"/>
  <c r="K14" i="27" s="1"/>
  <c r="I143" i="23"/>
  <c r="J143" i="23" s="1"/>
  <c r="J177" i="23" s="1"/>
  <c r="J12" i="21"/>
  <c r="K12" i="27" s="1"/>
  <c r="M12" i="27" s="1"/>
  <c r="I145" i="23"/>
  <c r="J145" i="23" s="1"/>
  <c r="J179" i="23" s="1"/>
  <c r="M109" i="23"/>
  <c r="N109" i="23" s="1"/>
  <c r="O10" i="20" s="1"/>
  <c r="J18" i="21"/>
  <c r="K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M12" i="21"/>
  <c r="K145" i="23"/>
  <c r="N42" i="23"/>
  <c r="O11" i="18" s="1"/>
  <c r="N40" i="23"/>
  <c r="O9" i="18" s="1"/>
  <c r="N97" i="23"/>
  <c r="N100" i="23" s="1"/>
  <c r="N66" i="23"/>
  <c r="M76" i="23"/>
  <c r="N76" i="23" s="1"/>
  <c r="O11" i="19" s="1"/>
  <c r="M73" i="23"/>
  <c r="N132" i="23"/>
  <c r="M74" i="23"/>
  <c r="N74" i="23" s="1"/>
  <c r="O9" i="19" s="1"/>
  <c r="F166" i="23"/>
  <c r="J166" i="23" s="1"/>
  <c r="N37" i="1"/>
  <c r="N89" i="1" s="1"/>
  <c r="I92"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37" i="1"/>
  <c r="O89" i="1" s="1"/>
  <c r="O41" i="27" l="1"/>
  <c r="O43" i="27" s="1"/>
  <c r="O92" i="1"/>
  <c r="M23" i="27"/>
  <c r="K23" i="27"/>
  <c r="K38" i="27"/>
  <c r="M10" i="27"/>
  <c r="M14" i="27" s="1"/>
  <c r="M38" i="27" s="1"/>
  <c r="O10" i="27"/>
  <c r="N19" i="20"/>
  <c r="N14" i="19"/>
  <c r="N8" i="27"/>
  <c r="O8" i="27" s="1"/>
  <c r="N7" i="20"/>
  <c r="N9" i="20"/>
  <c r="J9" i="27"/>
  <c r="N17" i="20"/>
  <c r="J17" i="27"/>
  <c r="N12" i="21"/>
  <c r="L12" i="27"/>
  <c r="N18" i="20"/>
  <c r="J18" i="27"/>
  <c r="F38" i="27"/>
  <c r="K90" i="27" s="1"/>
  <c r="K92"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7" i="21"/>
  <c r="K140" i="23"/>
  <c r="M140" i="23" s="1"/>
  <c r="M174" i="23" s="1"/>
  <c r="M9" i="21"/>
  <c r="L9" i="27" s="1"/>
  <c r="K142" i="23"/>
  <c r="N117" i="23"/>
  <c r="O18" i="20" s="1"/>
  <c r="N73" i="23"/>
  <c r="O8" i="19" s="1"/>
  <c r="N45" i="23"/>
  <c r="N68" i="23" s="1"/>
  <c r="M110" i="23"/>
  <c r="N92" i="1"/>
  <c r="J95" i="27" s="1"/>
  <c r="M108" i="23"/>
  <c r="N108" i="23" s="1"/>
  <c r="O9" i="20" s="1"/>
  <c r="M143" i="23"/>
  <c r="M107" i="23"/>
  <c r="N107" i="23" s="1"/>
  <c r="O8" i="20" s="1"/>
  <c r="N33" i="21"/>
  <c r="N92" i="18"/>
  <c r="N131" i="23"/>
  <c r="O32" i="20" s="1"/>
  <c r="J200" i="23"/>
  <c r="N200" i="23" s="1"/>
  <c r="O94" i="1"/>
  <c r="M141" i="23"/>
  <c r="N141" i="23" s="1"/>
  <c r="O8" i="21" s="1"/>
  <c r="O8" i="18"/>
  <c r="M79" i="23"/>
  <c r="M68" i="23"/>
  <c r="M37" i="19"/>
  <c r="M151" i="23"/>
  <c r="N151" i="23" s="1"/>
  <c r="O18" i="21" s="1"/>
  <c r="M152" i="23"/>
  <c r="M145" i="23"/>
  <c r="M179" i="23" s="1"/>
  <c r="N179" i="23" s="1"/>
  <c r="N111" i="23"/>
  <c r="O12" i="20" s="1"/>
  <c r="N35" i="20"/>
  <c r="J37" i="20"/>
  <c r="J134" i="23"/>
  <c r="N32" i="21"/>
  <c r="J35" i="21"/>
  <c r="O33" i="20"/>
  <c r="N120" i="23"/>
  <c r="O21" i="20" s="1"/>
  <c r="M88" i="23"/>
  <c r="N23" i="19"/>
  <c r="N37" i="19" s="1"/>
  <c r="N89" i="19" s="1"/>
  <c r="I92" i="19" s="1"/>
  <c r="J156" i="23"/>
  <c r="N116" i="23"/>
  <c r="O17" i="19"/>
  <c r="N88" i="23"/>
  <c r="J23" i="21"/>
  <c r="M23" i="20"/>
  <c r="J113" i="23"/>
  <c r="O7" i="19"/>
  <c r="J14" i="21"/>
  <c r="N14" i="20" l="1"/>
  <c r="P18" i="27"/>
  <c r="H38" i="27"/>
  <c r="N9" i="27"/>
  <c r="O9" i="27" s="1"/>
  <c r="N23" i="20"/>
  <c r="N12" i="27"/>
  <c r="O12" i="27" s="1"/>
  <c r="J14" i="27"/>
  <c r="N11" i="27"/>
  <c r="O11" i="27" s="1"/>
  <c r="L90" i="27"/>
  <c r="L92" i="27" s="1"/>
  <c r="N7" i="21"/>
  <c r="L7" i="27"/>
  <c r="N20" i="21"/>
  <c r="L20" i="27"/>
  <c r="N20" i="27" s="1"/>
  <c r="O20" i="27" s="1"/>
  <c r="N21" i="21"/>
  <c r="L21" i="27"/>
  <c r="N21" i="27" s="1"/>
  <c r="O21" i="27" s="1"/>
  <c r="N19" i="21"/>
  <c r="L19" i="27"/>
  <c r="N19" i="27" s="1"/>
  <c r="O19" i="27" s="1"/>
  <c r="J23" i="27"/>
  <c r="N17" i="27"/>
  <c r="N18" i="21"/>
  <c r="L18" i="27"/>
  <c r="N18" i="27" s="1"/>
  <c r="O18" i="27" s="1"/>
  <c r="O14" i="18"/>
  <c r="O37" i="18" s="1"/>
  <c r="O89" i="18" s="1"/>
  <c r="P8" i="27"/>
  <c r="N94" i="18"/>
  <c r="K95" i="27"/>
  <c r="K97" i="27" s="1"/>
  <c r="J97" i="27"/>
  <c r="N134" i="23"/>
  <c r="N94" i="1"/>
  <c r="N96"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N92" i="19"/>
  <c r="M144" i="23"/>
  <c r="N144" i="23" s="1"/>
  <c r="O11" i="21" s="1"/>
  <c r="M142" i="23"/>
  <c r="N142" i="23" s="1"/>
  <c r="O9" i="21" s="1"/>
  <c r="P9" i="27" s="1"/>
  <c r="N35" i="21"/>
  <c r="J168" i="23"/>
  <c r="M102" i="23"/>
  <c r="N145" i="23"/>
  <c r="O12" i="21" s="1"/>
  <c r="P12" i="27" s="1"/>
  <c r="N106" i="23"/>
  <c r="M154" i="23"/>
  <c r="N37" i="20"/>
  <c r="N89" i="20" s="1"/>
  <c r="I92" i="20" s="1"/>
  <c r="J136" i="23"/>
  <c r="O35" i="20"/>
  <c r="M122" i="23"/>
  <c r="J37" i="21"/>
  <c r="N17" i="21"/>
  <c r="O23" i="19"/>
  <c r="N150" i="23"/>
  <c r="O17" i="20"/>
  <c r="O23" i="20" s="1"/>
  <c r="N122" i="23"/>
  <c r="N140" i="23"/>
  <c r="J147" i="23"/>
  <c r="O92" i="18" l="1"/>
  <c r="J38" i="27"/>
  <c r="M90" i="27" s="1"/>
  <c r="M92" i="27" s="1"/>
  <c r="P11" i="27"/>
  <c r="L14" i="27"/>
  <c r="N7" i="27"/>
  <c r="L23" i="27"/>
  <c r="O17" i="27"/>
  <c r="O23" i="27" s="1"/>
  <c r="N23" i="27"/>
  <c r="N23" i="21"/>
  <c r="N94" i="19"/>
  <c r="L95" i="27"/>
  <c r="N14" i="21"/>
  <c r="N113" i="23"/>
  <c r="N136" i="23" s="1"/>
  <c r="N165" i="23"/>
  <c r="O32" i="21" s="1"/>
  <c r="P32" i="27" s="1"/>
  <c r="P35" i="27" s="1"/>
  <c r="J199" i="23"/>
  <c r="M37" i="21"/>
  <c r="O37" i="19"/>
  <c r="O89" i="19" s="1"/>
  <c r="N154" i="23"/>
  <c r="O21" i="21" s="1"/>
  <c r="P21" i="27" s="1"/>
  <c r="M188" i="23"/>
  <c r="N188" i="23" s="1"/>
  <c r="N190" i="23" s="1"/>
  <c r="M176" i="23"/>
  <c r="M178" i="23"/>
  <c r="N178" i="23" s="1"/>
  <c r="M136" i="23"/>
  <c r="O7" i="20"/>
  <c r="N92" i="20"/>
  <c r="N37" i="21"/>
  <c r="N89" i="21" s="1"/>
  <c r="I92" i="21" s="1"/>
  <c r="M147" i="23"/>
  <c r="M156" i="23"/>
  <c r="J170" i="23"/>
  <c r="O17" i="21"/>
  <c r="P17" i="27" s="1"/>
  <c r="O7" i="21"/>
  <c r="O14" i="21" s="1"/>
  <c r="N147" i="23"/>
  <c r="O92" i="19" l="1"/>
  <c r="O94" i="19" s="1"/>
  <c r="N96" i="19" s="1"/>
  <c r="O94" i="18"/>
  <c r="N96" i="18" s="1"/>
  <c r="P23" i="27"/>
  <c r="O14" i="20"/>
  <c r="O37" i="20" s="1"/>
  <c r="O89" i="20" s="1"/>
  <c r="O92" i="20" s="1"/>
  <c r="P7" i="27"/>
  <c r="P14" i="27" s="1"/>
  <c r="O7" i="27"/>
  <c r="O14" i="27" s="1"/>
  <c r="O38" i="27" s="1"/>
  <c r="O90" i="27" s="1"/>
  <c r="O92" i="27" s="1"/>
  <c r="N14" i="27"/>
  <c r="N38" i="27" s="1"/>
  <c r="L38" i="27"/>
  <c r="N90" i="27" s="1"/>
  <c r="N92" i="27" s="1"/>
  <c r="P38" i="27"/>
  <c r="P90" i="27" s="1"/>
  <c r="P92" i="27" s="1"/>
  <c r="L97" i="27"/>
  <c r="N94" i="20"/>
  <c r="M95" i="27"/>
  <c r="M97" i="27" s="1"/>
  <c r="N168" i="23"/>
  <c r="O35" i="21"/>
  <c r="N156" i="23"/>
  <c r="N199" i="23"/>
  <c r="N202" i="23" s="1"/>
  <c r="J202" i="23"/>
  <c r="J204" i="23" s="1"/>
  <c r="M190" i="23"/>
  <c r="N176" i="23"/>
  <c r="N181" i="23" s="1"/>
  <c r="M181" i="23"/>
  <c r="N92" i="21"/>
  <c r="M170" i="23"/>
  <c r="O23" i="21"/>
  <c r="O94" i="20" l="1"/>
  <c r="N170" i="23"/>
  <c r="N96" i="20"/>
  <c r="N94" i="21"/>
  <c r="N95" i="27"/>
  <c r="N97" i="27" s="1"/>
  <c r="O37" i="21"/>
  <c r="O89" i="21" s="1"/>
  <c r="N204" i="23"/>
  <c r="M204" i="23"/>
  <c r="O92" i="21" l="1"/>
  <c r="P95" i="27" s="1"/>
  <c r="P97" i="27" s="1"/>
  <c r="O95" i="27"/>
  <c r="O97" i="27" s="1"/>
  <c r="O99" i="27" l="1"/>
  <c r="O94" i="21"/>
  <c r="N96" i="21" s="1"/>
</calcChain>
</file>

<file path=xl/sharedStrings.xml><?xml version="1.0" encoding="utf-8"?>
<sst xmlns="http://schemas.openxmlformats.org/spreadsheetml/2006/main" count="1597" uniqueCount="344">
  <si>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</si>
  <si>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</si>
  <si>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</si>
  <si>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</si>
  <si>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</si>
  <si>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</si>
  <si>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</si>
  <si>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</si>
  <si>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</si>
  <si>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</si>
  <si>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</si>
  <si>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</si>
  <si>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</si>
  <si>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</si>
  <si>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</si>
  <si>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Subawards/Consortium Agreements - Portion in excess of $25,000</t>
  </si>
  <si>
    <t>Employment_Classification</t>
  </si>
  <si>
    <t>Fringe Rate</t>
  </si>
  <si>
    <t>Graduate Asst</t>
  </si>
  <si>
    <t>P&amp;S Regular Salaried - FULL ELIGIBILITY</t>
  </si>
  <si>
    <t>P&amp;S Regular Salaried - PARTIAL ELIGIBILITY</t>
  </si>
  <si>
    <t>P&amp;S Regular Salaried - IPERS ONLY</t>
  </si>
  <si>
    <t>P&amp;S Regular Salaried - MINIMUM REQUIRED</t>
  </si>
  <si>
    <t>P&amp;S Special Comp - FULL ELIGIBILITY</t>
  </si>
  <si>
    <t>P&amp;S Special Comp - PARTIAL ELIGIBILITY</t>
  </si>
  <si>
    <t>P&amp;S Special Comp - IPERS ONLY</t>
  </si>
  <si>
    <t>P&amp;S Special Comp - MINIMUM REQUIRED</t>
  </si>
  <si>
    <t>P&amp;S Hourly - FULL ELIGIBILITY</t>
  </si>
  <si>
    <t>P&amp;S Hourly - PARTIAL ELIGIBILITY</t>
  </si>
  <si>
    <t>P&amp;S Hourly - IPERS ONLY</t>
  </si>
  <si>
    <t>P&amp;S Hourly - MINIMUM REQUIRED</t>
  </si>
  <si>
    <t>P&amp;S Annual Appt Salary - FULL ELIGIBILITY</t>
  </si>
  <si>
    <t>P&amp;S Annual Appt Salary - PARTIAL ELIGIBILITY</t>
  </si>
  <si>
    <t>P&amp;S Annual Appt Salary - MINIMUM REQUIRED</t>
  </si>
  <si>
    <t>Gnl Svc Technical Salaried</t>
  </si>
  <si>
    <t>Gnl Svc Clerical Salaried</t>
  </si>
  <si>
    <t>Gnl Svc Security Salaried</t>
  </si>
  <si>
    <t>Gnl Svc Blue Collar Salaried</t>
  </si>
  <si>
    <t>Gnl Svc N-Org Merit Salaried</t>
  </si>
  <si>
    <t>Hrly Technical Wages</t>
  </si>
  <si>
    <t>Hrly Clerical Wages</t>
  </si>
  <si>
    <t>Hrly Security Wages</t>
  </si>
  <si>
    <t>Hrly Blue Collar Wages</t>
  </si>
  <si>
    <t>Merit Temporary - IPERS ONLY</t>
  </si>
  <si>
    <t>Merit Temporary - MINIMUM REQUIRED</t>
  </si>
  <si>
    <t>Student Wages</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</si>
  <si>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</si>
  <si>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</si>
  <si>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</si>
  <si>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</si>
  <si>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</si>
  <si>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</si>
  <si>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</si>
  <si>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</si>
  <si>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</si>
  <si>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</si>
  <si>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</si>
  <si>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</si>
  <si>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Geography</t>
  </si>
  <si>
    <t>Biology</t>
  </si>
  <si>
    <t>All other Master's students</t>
  </si>
  <si>
    <t>Assistantship_Type</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</si>
  <si>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</si>
  <si>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</si>
  <si>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</si>
  <si>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</si>
  <si>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</si>
  <si>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</si>
  <si>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</si>
  <si>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</si>
  <si>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</si>
  <si>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</si>
  <si>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</si>
  <si>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</si>
  <si>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</si>
  <si>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</si>
  <si>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</si>
  <si>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</si>
  <si>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</si>
  <si>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</si>
  <si>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</si>
  <si>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</si>
  <si>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</si>
  <si>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</si>
  <si>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</si>
  <si>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</si>
  <si>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</si>
  <si>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</si>
  <si>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</si>
  <si>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</si>
  <si>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</si>
  <si>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</si>
  <si>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</si>
  <si>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Weekend Rate</t>
  </si>
  <si>
    <t>Weekly Rate</t>
  </si>
  <si>
    <t>Monthly Rate</t>
  </si>
  <si>
    <t>Year Two</t>
  </si>
  <si>
    <t>Year Three</t>
  </si>
  <si>
    <t>Total</t>
  </si>
  <si>
    <t>Year</t>
  </si>
  <si>
    <t># of roundtrip miles</t>
  </si>
  <si>
    <t xml:space="preserve">For example, local transportation </t>
  </si>
  <si>
    <t>d. Type of Car</t>
  </si>
  <si>
    <t>e. Mileage</t>
  </si>
  <si>
    <t>Academic Year Rate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</si>
  <si>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</si>
  <si>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</si>
  <si>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</si>
  <si>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</si>
  <si>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</si>
  <si>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</si>
  <si>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</si>
  <si>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</si>
  <si>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</si>
  <si>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</si>
  <si>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</si>
  <si>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</si>
  <si>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</si>
  <si>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</si>
  <si>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</si>
  <si>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</si>
  <si>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</si>
  <si>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</si>
  <si>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</si>
  <si>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</si>
  <si>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</si>
  <si>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</si>
  <si>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</si>
  <si>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</si>
  <si>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</si>
  <si>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</si>
  <si>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</si>
  <si>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</si>
  <si>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</si>
  <si>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</si>
  <si>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</si>
  <si>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</si>
  <si>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</si>
  <si>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</si>
  <si>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</si>
  <si>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</si>
  <si>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</si>
  <si>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</si>
  <si>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</si>
  <si>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</si>
  <si>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</si>
  <si>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</si>
  <si>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</si>
  <si>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</si>
  <si>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</si>
  <si>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</si>
  <si>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</si>
  <si>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</si>
  <si>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</si>
  <si>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</si>
  <si>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</si>
  <si>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</si>
  <si>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</si>
  <si>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</si>
  <si>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</si>
  <si>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</si>
  <si>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</si>
  <si>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</si>
  <si>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</si>
  <si>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</si>
  <si>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Budget Development Key</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</si>
  <si>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</si>
  <si>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</si>
  <si>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</si>
  <si>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</si>
  <si>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</si>
  <si>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</si>
  <si>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The same person cannot be both a graduate assistant and a graduate student worker in a single department.</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</si>
  <si>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</si>
  <si>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</si>
  <si>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</si>
  <si>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3)      Keep in mind that whatever administrative guidelines we are required to follow in response to a funder must be also applied to our relationships with subcontractors.</t>
  </si>
  <si>
    <t>4)      Compensation paid to consultants must be based on standard professional rates (hourly or daily) and include the estimated effort.</t>
  </si>
  <si>
    <t>2)      Budget Periods represent the periods of time – often in 12 month increments – that expenses are calculated in the budget and disbursement of grant funds is expected.</t>
  </si>
  <si>
    <t>1)      Supplies are expendable, tangible personal property.</t>
  </si>
  <si>
    <t>2)      Items such as postage, software, and copies should go in the Other Direct Costs budget category because essentially costs associated with these items pay for services or fees.</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</si>
  <si>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</si>
  <si>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</si>
  <si>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</si>
  <si>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2)      If you intend to establish a partnership with a consultant or sub-awardee, RSP can provide a simple Professional Services Agreement or more detailed Sub Award Agreement template.</t>
  </si>
  <si>
    <t>Facilities &amp; Administrative Costs</t>
  </si>
  <si>
    <t xml:space="preserve">3)      MTDC = Total Direct Costs less equipment, the portion of sub-awards greater than $25,000, participant costs, tuition, and scholarships.  </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</si>
  <si>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</si>
  <si>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</si>
  <si>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</si>
  <si>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</si>
  <si>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</si>
  <si>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</si>
  <si>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</si>
  <si>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</si>
  <si>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</si>
  <si>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</si>
  <si>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</si>
  <si>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</si>
  <si>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</si>
  <si>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</si>
  <si>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</si>
  <si>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</si>
  <si>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</si>
  <si>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</si>
  <si>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https://obo.uni.edu/accounts-payable/travel-guidelines</t>
  </si>
  <si>
    <t>Subawards/Consortium Agreements - Portion up to $25,000</t>
  </si>
  <si>
    <t>ALL YEARS - Personnel Cost Share</t>
  </si>
  <si>
    <t>TOTAL PERSONNEL COST SHARE ALL YEARS</t>
  </si>
  <si>
    <t>Items costing $5,000 or more per unit with a useful life of more than 1 year.</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</si>
  <si>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</si>
  <si>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</si>
  <si>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</si>
  <si>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</si>
  <si>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</si>
  <si>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</si>
  <si>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 xml:space="preserve">Acad Administrators - Summer Appt </t>
  </si>
  <si>
    <t>Inst Off/Acad Admin - PARTIAL ELIGIBILITY</t>
  </si>
  <si>
    <t>Inst Off/Acad Admin - MINIMUM REQUIRED</t>
  </si>
  <si>
    <t>Unit Faculty - Salary or Temp</t>
  </si>
  <si>
    <t xml:space="preserve">Unit Faculty - Summer Appt </t>
  </si>
  <si>
    <t>Faculty - Special Comp</t>
  </si>
  <si>
    <t>Faculty - PARTIAL ELIGIBILITY</t>
  </si>
  <si>
    <t>Faculty - IPERS ONLY</t>
  </si>
  <si>
    <t>Faculty - MINIMUM REQUIRED</t>
  </si>
  <si>
    <t>P&amp;S Contract - FULL ELIGIBILITY</t>
  </si>
  <si>
    <t>P&amp;S Contract - PARTIAL ELIGIBILITY</t>
  </si>
  <si>
    <t>P&amp;S Contract - MINIMUM REQUIRED</t>
  </si>
  <si>
    <t>Gnl Svc - Special Comp</t>
  </si>
  <si>
    <t>Hrly N-Org Merit Wages</t>
  </si>
  <si>
    <t>Hrly - Special Comp</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</si>
  <si>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</si>
  <si>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</si>
  <si>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</si>
  <si>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</si>
  <si>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</si>
  <si>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</si>
  <si>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</si>
  <si>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</si>
  <si>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</si>
  <si>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</si>
  <si>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</si>
  <si>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4)      This template automatically escalates fringe benefit rates by 2% per year.</t>
  </si>
  <si>
    <t>2)      For other types of cost share, enter the amounts directly into the pink Cost Share column on the Year tabs.</t>
  </si>
  <si>
    <t>1)      "Equipment" means an article of nonexpendable, tangible personal property having a useful life of more than one year and an acquisition cost of $5000 or more.  Some funders may             
          have a lower equipment value threshold.</t>
  </si>
  <si>
    <t>1)      Enter travel on the Travel tab. The amounts will autofill into the Year tabs.</t>
  </si>
  <si>
    <t>2)      Travel expenses should include all costs associated with transportation, meals, and lodging necessary to complete the scope of work.</t>
  </si>
  <si>
    <t xml:space="preserve">3)      Travel expenses should account for travel costs for all personnel.  Include travel costs for consultants, if any, and participant (trainee) travel costs.   </t>
  </si>
  <si>
    <t>4)      Travel reimbursement rates are posted by the Office of Business Operations at https://obo.uni.edu/</t>
  </si>
  <si>
    <t>5)      We recommend that you budget at the upper end of a reasonable range for travel.</t>
  </si>
  <si>
    <t>1)      Participants are individuals who participate in and benefit from the project. Employees and research subjects are not participants.</t>
  </si>
  <si>
    <r>
      <t xml:space="preserve">●      </t>
    </r>
    <r>
      <rPr>
        <sz val="10"/>
        <rFont val="Arial"/>
        <family val="2"/>
      </rPr>
      <t>Room and board for participants at a workshop (check with sponsor if cost should be included as a participant support cost)</t>
    </r>
  </si>
  <si>
    <t>1)      The contracts category essentially includes 1) Sub-Awards to a third party partner for substantive programmatic work, and 2) Consulting Agreements with individuals who will give 
          advice or provide a service for a fee.</t>
  </si>
  <si>
    <t>5)      Subawardees must submit a budget for their portion of the project, which must be attached to your PRAF.</t>
  </si>
  <si>
    <t>6)      Occasionally, funders will have a required budget format to use that does not include a line for Contractual items.  If so, list the contractual items in “Other Direct Costs.”</t>
  </si>
  <si>
    <t xml:space="preserve">5)      Current F&amp;A rates are effective July 1, 2021 – June 30, 2025.  </t>
  </si>
  <si>
    <t xml:space="preserve">6)      The F&amp;A rate may be restricted by a sponsor to a rate lower than UNI's federally negotiated rate.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</si>
  <si>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</si>
  <si>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AY 
PM</t>
  </si>
  <si>
    <t>Summer PM</t>
  </si>
  <si>
    <t>Other Rate</t>
  </si>
  <si>
    <t xml:space="preserve">P&amp;S Regular Salaried - Summer Appt </t>
  </si>
  <si>
    <t>Gnl Svc Public Safety Salaried</t>
  </si>
  <si>
    <t xml:space="preserve">Seasonal Employee Wages </t>
  </si>
  <si>
    <t>AY Fringe Rate</t>
  </si>
  <si>
    <t>Effort</t>
  </si>
  <si>
    <t>AY Hours / Student</t>
  </si>
  <si>
    <t># of AY Students</t>
  </si>
  <si>
    <t>Summer Hours / Student</t>
  </si>
  <si>
    <t># of Summer Students</t>
  </si>
  <si>
    <t># of GAs</t>
  </si>
  <si>
    <t xml:space="preserve">Travel </t>
  </si>
  <si>
    <r>
      <t>3)      If you must determine your own project period, it is recommended that it begin with the Academic Year (Aug 1</t>
    </r>
    <r>
      <rPr>
        <vertAlign val="superscript"/>
        <sz val="10"/>
        <rFont val="Arial"/>
        <family val="2"/>
      </rPr>
      <t>st</t>
    </r>
    <r>
      <rPr>
        <sz val="10"/>
        <rFont val="Arial"/>
        <family val="2"/>
      </rPr>
      <t>), the Calendar Year (Jan 1st), or the University Fiscal Year (July 1st). Project periods beginning during the summer session may start May 1</t>
    </r>
    <r>
      <rPr>
        <vertAlign val="superscript"/>
        <sz val="10"/>
        <rFont val="Arial"/>
        <family val="2"/>
      </rPr>
      <t>st</t>
    </r>
    <r>
      <rPr>
        <sz val="10"/>
        <rFont val="Arial"/>
        <family val="2"/>
      </rPr>
      <t>, June 1</t>
    </r>
    <r>
      <rPr>
        <vertAlign val="superscript"/>
        <sz val="10"/>
        <rFont val="Arial"/>
        <family val="2"/>
      </rPr>
      <t>st</t>
    </r>
    <r>
      <rPr>
        <sz val="10"/>
        <rFont val="Arial"/>
        <family val="2"/>
      </rPr>
      <t>, or July 1</t>
    </r>
    <r>
      <rPr>
        <vertAlign val="superscript"/>
        <sz val="10"/>
        <rFont val="Arial"/>
        <family val="2"/>
      </rPr>
      <t>st</t>
    </r>
    <r>
      <rPr>
        <sz val="10"/>
        <rFont val="Arial"/>
        <family val="2"/>
      </rPr>
      <t>.  We recommend that you begin a project period with the Federal Fiscal Year (Oct. 1</t>
    </r>
    <r>
      <rPr>
        <vertAlign val="superscript"/>
        <sz val="10"/>
        <rFont val="Arial"/>
        <family val="2"/>
      </rPr>
      <t>st</t>
    </r>
    <r>
      <rPr>
        <sz val="10"/>
        <rFont val="Arial"/>
        <family val="2"/>
      </rPr>
      <t>) only  when required by the funder.</t>
    </r>
  </si>
  <si>
    <r>
      <t>3)      Academic salaries represent 9 months (regardless if you are paid over 10 or 12 months by the Payroll Office).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to report to campus for the fall semester, faculty are not eligible for summer pay.  Note, some agencies – particularly the National Science Foundation – only allow two total months of salary per year to be paid from the grant.  Be sure to read guidelines closely.  </t>
    </r>
  </si>
  <si>
    <t xml:space="preserve">4)      Graduate assistant stipends are determined each year by the Graduate College. Remember to differentiate between graduate assistantships (which include a stipend and a tuition scholarship), graduate fellowships (part of training grants), and graduate student workers (who are paid an hourly wage).  Although tuition is not absolutely required, graduate assistantships should include stipends and tuition, and in the same proportion, e.g. 50% vs. 100%. </t>
  </si>
  <si>
    <t>5)      For P&amp;S and Merit employees, be sure to verify human resources classification.  Most often your department secretary will know this.  Identify P&amp;S or Merit, temporary or permanent, full time or part time, hourly or salaried in the employment classification dropdown box.</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</si>
  <si>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</si>
  <si>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1)      For cost shared personnel time (salary and fringe benefits), enter the employee's name and salary on the Year 1 tab but use the Cost Share tab to enter their percent effort. The amounts will autofill into the pink column on the Year tabs.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</si>
  <si>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</si>
  <si>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 xml:space="preserve">                  - Check proposal guidelines for specific allocation of travel costs.  (For example, NSF requires participant (trainee) travel costs to be allocated to the Participant budget category). If the funder does not specify, include all travel costs under ‘Travel’.</t>
  </si>
  <si>
    <t>6)      Be sure to check proposal guidelines for any specific travel reimbursement requirements. UNI policy requires that you use UNI rates for budgeting purposes unless the funder’s rates are the lower of the two.</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</si>
  <si>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</si>
  <si>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</si>
  <si>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</si>
  <si>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2)      UNI's F&amp;A cost rate is negotiated with the Federal government and is currently 35.40% of Modified Total Direct Costs (MTDC), (13.40% of TDC for off-campus programs).</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</si>
  <si>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</si>
  <si>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</si>
  <si>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</si>
  <si>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</si>
  <si>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</si>
  <si>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</si>
  <si>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</si>
  <si>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</si>
  <si>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</si>
  <si>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</si>
  <si>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</si>
  <si>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</si>
  <si>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</si>
  <si>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</si>
  <si>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</si>
  <si>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</si>
  <si>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</si>
  <si>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</si>
  <si>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</si>
  <si>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</si>
  <si>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</si>
  <si>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</si>
  <si>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</si>
  <si>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</si>
  <si>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</si>
  <si>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</si>
  <si>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</si>
  <si>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</si>
  <si>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</si>
  <si>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</si>
  <si>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</si>
  <si>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</si>
  <si>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</si>
  <si>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</si>
  <si>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</si>
  <si>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</si>
  <si>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</si>
  <si>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</si>
  <si>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</si>
  <si>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</si>
  <si>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</si>
  <si>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t>1 - FY 23-24</t>
  </si>
  <si>
    <t>2 - FY 24-25</t>
  </si>
  <si>
    <t>3 - FY 25-26</t>
  </si>
  <si>
    <t>4 - FY 26-27</t>
  </si>
  <si>
    <t>5 - FY 27-28</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</si>
  <si>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</si>
  <si>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</si>
  <si>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</si>
  <si>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</si>
  <si>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</si>
  <si>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</si>
  <si>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</si>
  <si>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</si>
  <si>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</si>
  <si>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</si>
  <si>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</si>
  <si>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MTDC</t>
  </si>
  <si>
    <t>Template updated: 09/08/23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</si>
</sst>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2"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
      <sz val="12"/>
      <name val="Tahoma"/>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520">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0" fontId="0" fillId="0" borderId="0" xfId="0" applyFill="1"/>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applyFill="1" applyBorder="1"/>
    <xf numFmtId="0" fontId="11" fillId="0" borderId="0" xfId="0" applyFont="1" applyFill="1"/>
    <xf numFmtId="0" fontId="11" fillId="0" borderId="0" xfId="0" applyFont="1"/>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Alignment="1">
      <alignment wrapText="1"/>
    </xf>
    <xf numFmtId="0" fontId="11" fillId="0" borderId="0" xfId="0" applyFont="1" applyFill="1" applyBorder="1" applyAlignment="1">
      <alignment vertical="top"/>
    </xf>
    <xf numFmtId="164" fontId="11" fillId="0" borderId="0" xfId="0" applyNumberFormat="1" applyFont="1" applyFill="1"/>
    <xf numFmtId="0" fontId="10" fillId="0" borderId="0" xfId="0" applyFont="1" applyFill="1" applyBorder="1" applyAlignment="1">
      <alignment horizontal="left"/>
    </xf>
    <xf numFmtId="1" fontId="11" fillId="0" borderId="0" xfId="0" applyNumberFormat="1" applyFont="1" applyFill="1"/>
    <xf numFmtId="10" fontId="11" fillId="0" borderId="0" xfId="0" applyNumberFormat="1" applyFont="1" applyFill="1" applyAlignment="1">
      <alignment horizontal="center"/>
    </xf>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Border="1"/>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ont="1" applyFill="1" applyBorder="1" applyAlignment="1" applyProtection="1">
      <alignment vertical="center"/>
    </xf>
    <xf numFmtId="0" fontId="15" fillId="4" borderId="4" xfId="0" applyFont="1" applyFill="1" applyBorder="1" applyAlignment="1"/>
    <xf numFmtId="0" fontId="15" fillId="4" borderId="4" xfId="0" applyFont="1" applyFill="1" applyBorder="1"/>
    <xf numFmtId="0" fontId="15" fillId="0" borderId="4" xfId="0" applyFont="1" applyFill="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Fill="1" applyBorder="1"/>
    <xf numFmtId="0" fontId="13" fillId="0" borderId="4" xfId="0" applyFont="1" applyFill="1" applyBorder="1"/>
    <xf numFmtId="0" fontId="15" fillId="0" borderId="4" xfId="0" applyFont="1" applyFill="1" applyBorder="1" applyAlignment="1"/>
    <xf numFmtId="5" fontId="15" fillId="0" borderId="4" xfId="0" applyNumberFormat="1" applyFont="1" applyFill="1" applyBorder="1" applyAlignment="1">
      <alignment horizontal="right"/>
    </xf>
    <xf numFmtId="164" fontId="15" fillId="0" borderId="4" xfId="0" applyNumberFormat="1" applyFont="1" applyFill="1" applyBorder="1" applyAlignment="1">
      <alignment horizontal="right"/>
    </xf>
    <xf numFmtId="164" fontId="15" fillId="0" borderId="4" xfId="0" applyNumberFormat="1" applyFont="1" applyFill="1" applyBorder="1"/>
    <xf numFmtId="5" fontId="8" fillId="5" borderId="4" xfId="0" applyNumberFormat="1" applyFont="1" applyFill="1" applyBorder="1" applyAlignment="1" applyProtection="1">
      <alignment horizontal="right"/>
    </xf>
    <xf numFmtId="164" fontId="8" fillId="5" borderId="4" xfId="0" applyNumberFormat="1" applyFont="1" applyFill="1" applyBorder="1"/>
    <xf numFmtId="0" fontId="11" fillId="0" borderId="11" xfId="0" applyFont="1" applyFill="1" applyBorder="1" applyAlignment="1">
      <alignment wrapText="1"/>
    </xf>
    <xf numFmtId="0" fontId="10" fillId="0" borderId="0" xfId="0" applyFont="1"/>
    <xf numFmtId="0" fontId="11" fillId="0" borderId="0" xfId="0" applyNumberFormat="1" applyFont="1"/>
    <xf numFmtId="0" fontId="11" fillId="5" borderId="0" xfId="0" applyFont="1" applyFill="1"/>
    <xf numFmtId="0" fontId="15" fillId="0" borderId="4" xfId="0" applyFont="1" applyFill="1" applyBorder="1"/>
    <xf numFmtId="0" fontId="11" fillId="0" borderId="11" xfId="0" applyFont="1" applyBorder="1"/>
    <xf numFmtId="164" fontId="11" fillId="0" borderId="11" xfId="0" applyNumberFormat="1" applyFont="1" applyFill="1" applyBorder="1"/>
    <xf numFmtId="0" fontId="11" fillId="0" borderId="11" xfId="0" applyFont="1" applyBorder="1" applyAlignment="1">
      <alignment horizontal="left"/>
    </xf>
    <xf numFmtId="0" fontId="15" fillId="0" borderId="4" xfId="0" applyFont="1" applyFill="1" applyBorder="1"/>
    <xf numFmtId="0" fontId="11" fillId="4" borderId="4" xfId="0" applyFont="1" applyFill="1" applyBorder="1"/>
    <xf numFmtId="0" fontId="11" fillId="4" borderId="4" xfId="0" applyFont="1" applyFill="1" applyBorder="1" applyAlignment="1"/>
    <xf numFmtId="0" fontId="8" fillId="0" borderId="5" xfId="0" applyFont="1" applyFill="1" applyBorder="1" applyAlignment="1" applyProtection="1">
      <alignment horizontal="center"/>
    </xf>
    <xf numFmtId="0" fontId="8" fillId="0" borderId="6" xfId="0" applyFont="1" applyFill="1" applyBorder="1" applyAlignment="1" applyProtection="1">
      <alignment horizontal="center"/>
    </xf>
    <xf numFmtId="0" fontId="8" fillId="0" borderId="7" xfId="0" applyFont="1" applyFill="1" applyBorder="1" applyAlignment="1" applyProtection="1">
      <alignment horizontal="center"/>
    </xf>
    <xf numFmtId="5" fontId="8" fillId="0" borderId="4" xfId="0" applyNumberFormat="1" applyFont="1" applyFill="1" applyBorder="1" applyAlignment="1" applyProtection="1">
      <alignment horizontal="right"/>
    </xf>
    <xf numFmtId="0" fontId="11" fillId="0" borderId="11" xfId="0" applyFont="1" applyFill="1" applyBorder="1"/>
    <xf numFmtId="0" fontId="11" fillId="0" borderId="11" xfId="0" applyFont="1" applyBorder="1" applyAlignment="1">
      <alignment wrapText="1"/>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Fill="1" applyBorder="1" applyAlignment="1"/>
    <xf numFmtId="0" fontId="11" fillId="0" borderId="4" xfId="0" applyFont="1" applyFill="1" applyBorder="1"/>
    <xf numFmtId="0" fontId="10" fillId="0" borderId="4" xfId="0" applyFont="1" applyFill="1" applyBorder="1" applyAlignment="1"/>
    <xf numFmtId="0" fontId="10" fillId="0" borderId="4" xfId="0" applyFont="1" applyFill="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Fill="1" applyBorder="1" applyAlignment="1">
      <alignment horizontal="left"/>
    </xf>
    <xf numFmtId="1" fontId="11" fillId="0" borderId="11" xfId="0" applyNumberFormat="1" applyFont="1" applyFill="1" applyBorder="1"/>
    <xf numFmtId="10" fontId="11" fillId="0" borderId="11" xfId="0" applyNumberFormat="1" applyFont="1" applyFill="1" applyBorder="1" applyAlignment="1">
      <alignment horizontal="center"/>
    </xf>
    <xf numFmtId="0" fontId="11" fillId="0" borderId="11" xfId="0" applyFont="1" applyFill="1" applyBorder="1" applyAlignment="1">
      <alignment horizontal="left"/>
    </xf>
    <xf numFmtId="0" fontId="11" fillId="0" borderId="4" xfId="0" applyFont="1" applyBorder="1"/>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Fill="1" applyBorder="1" applyAlignment="1">
      <alignment wrapText="1"/>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applyProtection="1"/>
    <xf numFmtId="0" fontId="11" fillId="0" borderId="4" xfId="0" applyFont="1" applyFill="1" applyBorder="1" applyAlignment="1" applyProtection="1">
      <alignment wrapText="1"/>
      <protection locked="0"/>
    </xf>
    <xf numFmtId="0" fontId="10" fillId="0" borderId="4" xfId="0" applyFont="1" applyFill="1" applyBorder="1" applyAlignment="1" applyProtection="1">
      <alignment wrapText="1"/>
      <protection locked="0"/>
    </xf>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applyProtection="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applyProtection="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Fill="1" applyBorder="1" applyAlignment="1">
      <alignment vertical="top"/>
    </xf>
    <xf numFmtId="164" fontId="11" fillId="0" borderId="4" xfId="0" applyNumberFormat="1" applyFont="1" applyFill="1" applyBorder="1"/>
    <xf numFmtId="0" fontId="10" fillId="0" borderId="4" xfId="0" applyFont="1" applyFill="1" applyBorder="1" applyAlignment="1">
      <alignment horizontal="left"/>
    </xf>
    <xf numFmtId="1" fontId="11" fillId="0" borderId="4" xfId="0" applyNumberFormat="1" applyFont="1" applyFill="1" applyBorder="1"/>
    <xf numFmtId="10" fontId="11" fillId="0" borderId="4" xfId="0" applyNumberFormat="1" applyFont="1" applyFill="1" applyBorder="1" applyAlignment="1">
      <alignment horizontal="center"/>
    </xf>
    <xf numFmtId="0" fontId="11" fillId="0" borderId="4" xfId="0" applyFont="1" applyFill="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NumberFormat="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0" fontId="10" fillId="0" borderId="4" xfId="0" applyFont="1" applyFill="1" applyBorder="1" applyAlignment="1">
      <alignment horizontal="center" wrapText="1"/>
    </xf>
    <xf numFmtId="0" fontId="10" fillId="0" borderId="4" xfId="0" applyFont="1" applyFill="1" applyBorder="1" applyAlignment="1" applyProtection="1">
      <alignment horizontal="center" wrapText="1"/>
      <protection locked="0"/>
    </xf>
    <xf numFmtId="1" fontId="10" fillId="0" borderId="4" xfId="0" applyNumberFormat="1"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37" fontId="7" fillId="5" borderId="1" xfId="3" applyNumberFormat="1" applyFill="1" applyBorder="1" applyAlignment="1" applyProtection="1">
      <alignment vertical="center"/>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21" fillId="0" borderId="0" xfId="0" applyFont="1"/>
    <xf numFmtId="0" fontId="11" fillId="0" borderId="4" xfId="0" applyFont="1" applyFill="1" applyBorder="1" applyProtection="1">
      <protection locked="0"/>
    </xf>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1" fillId="0" borderId="4" xfId="0" applyFont="1" applyBorder="1"/>
    <xf numFmtId="0" fontId="10" fillId="0" borderId="4" xfId="0" applyFont="1" applyBorder="1" applyProtection="1">
      <protection locked="0"/>
    </xf>
    <xf numFmtId="0" fontId="11" fillId="4" borderId="4" xfId="0" applyFont="1" applyFill="1" applyBorder="1"/>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0" fontId="11" fillId="0" borderId="13" xfId="0" applyFont="1" applyFill="1" applyBorder="1" applyProtection="1">
      <protection locked="0"/>
    </xf>
    <xf numFmtId="165" fontId="11" fillId="11" borderId="14" xfId="1" applyNumberFormat="1" applyFont="1" applyFill="1" applyBorder="1" applyProtection="1"/>
    <xf numFmtId="0" fontId="11" fillId="0" borderId="13" xfId="0" applyFont="1" applyFill="1" applyBorder="1" applyAlignment="1">
      <alignment wrapText="1"/>
    </xf>
    <xf numFmtId="0" fontId="11" fillId="0" borderId="13" xfId="0" applyFont="1" applyFill="1" applyBorder="1" applyAlignment="1" applyProtection="1">
      <alignment wrapText="1"/>
      <protection locked="0"/>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Fill="1" applyBorder="1" applyAlignment="1">
      <alignment wrapText="1"/>
    </xf>
    <xf numFmtId="0" fontId="11" fillId="0" borderId="21" xfId="0" applyFont="1" applyFill="1" applyBorder="1" applyAlignment="1" applyProtection="1">
      <alignment wrapText="1"/>
      <protection locked="0"/>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applyProtection="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applyProtection="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wrapText="1" indent="4"/>
    </xf>
    <xf numFmtId="0" fontId="1" fillId="0" borderId="0" xfId="0" applyFont="1" applyAlignment="1">
      <alignment vertical="center" wrapText="1"/>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Fill="1" applyBorder="1" applyAlignment="1">
      <alignment vertical="top"/>
    </xf>
    <xf numFmtId="0" fontId="11" fillId="0" borderId="11" xfId="0" applyFont="1" applyBorder="1"/>
    <xf numFmtId="164" fontId="11" fillId="0" borderId="11" xfId="0" applyNumberFormat="1" applyFont="1" applyFill="1" applyBorder="1"/>
    <xf numFmtId="0" fontId="11" fillId="0" borderId="11" xfId="0" applyFont="1" applyFill="1" applyBorder="1"/>
    <xf numFmtId="0" fontId="11" fillId="0" borderId="11" xfId="0" applyFont="1" applyBorder="1" applyAlignment="1">
      <alignment horizontal="left"/>
    </xf>
    <xf numFmtId="42" fontId="11" fillId="5" borderId="4" xfId="0" applyNumberFormat="1" applyFont="1" applyFill="1" applyBorder="1" applyProtection="1">
      <protection locked="0"/>
    </xf>
    <xf numFmtId="0" fontId="11" fillId="0" borderId="4" xfId="0" applyFont="1" applyBorder="1" applyProtection="1">
      <protection locked="0"/>
    </xf>
    <xf numFmtId="0" fontId="11" fillId="5" borderId="4" xfId="0" applyFont="1" applyFill="1" applyBorder="1" applyProtection="1">
      <protection locked="0"/>
    </xf>
    <xf numFmtId="0" fontId="11" fillId="0" borderId="4" xfId="0" applyFont="1" applyBorder="1"/>
    <xf numFmtId="0" fontId="10" fillId="0" borderId="4" xfId="0" applyFont="1" applyBorder="1" applyProtection="1">
      <protection locked="0"/>
    </xf>
    <xf numFmtId="0" fontId="11" fillId="0" borderId="4" xfId="0" applyFont="1" applyFill="1" applyBorder="1" applyProtection="1">
      <protection locked="0"/>
    </xf>
    <xf numFmtId="0" fontId="11" fillId="0" borderId="4" xfId="0" applyFont="1" applyFill="1" applyBorder="1"/>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Fill="1" applyBorder="1"/>
    <xf numFmtId="0" fontId="11" fillId="0" borderId="12" xfId="0" applyFont="1" applyFill="1" applyBorder="1" applyAlignment="1">
      <alignment wrapText="1"/>
    </xf>
    <xf numFmtId="0" fontId="11" fillId="0" borderId="12" xfId="0" applyFont="1" applyBorder="1"/>
    <xf numFmtId="42" fontId="11" fillId="0" borderId="4" xfId="0" applyNumberFormat="1" applyFont="1" applyFill="1" applyBorder="1" applyProtection="1">
      <protection locked="0"/>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Fill="1" applyBorder="1" applyAlignment="1" applyProtection="1">
      <alignment horizontal="center" wrapText="1"/>
      <protection locked="0"/>
    </xf>
    <xf numFmtId="42" fontId="11" fillId="0" borderId="4" xfId="0" applyNumberFormat="1" applyFont="1" applyFill="1" applyBorder="1" applyAlignment="1" applyProtection="1">
      <alignment horizontal="center"/>
    </xf>
    <xf numFmtId="42" fontId="11" fillId="5" borderId="4" xfId="0" applyNumberFormat="1" applyFont="1" applyFill="1" applyBorder="1" applyAlignment="1" applyProtection="1">
      <alignment horizontal="center"/>
    </xf>
    <xf numFmtId="165" fontId="11" fillId="12" borderId="4" xfId="1" applyNumberFormat="1" applyFont="1" applyFill="1" applyBorder="1" applyProtection="1"/>
    <xf numFmtId="42" fontId="11" fillId="3" borderId="4" xfId="0" applyNumberFormat="1" applyFont="1" applyFill="1" applyBorder="1" applyProtection="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Fill="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Fill="1" applyBorder="1" applyProtection="1">
      <protection locked="0"/>
    </xf>
    <xf numFmtId="42" fontId="11" fillId="0" borderId="30" xfId="0" applyNumberFormat="1" applyFont="1" applyFill="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applyProtection="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pplyProtection="1">
      <alignment horizontal="right"/>
    </xf>
    <xf numFmtId="164" fontId="6" fillId="5" borderId="4" xfId="0" applyNumberFormat="1" applyFont="1" applyFill="1" applyBorder="1"/>
    <xf numFmtId="164" fontId="0" fillId="0" borderId="0" xfId="0" applyNumberFormat="1"/>
    <xf numFmtId="0" fontId="10" fillId="0" borderId="4" xfId="0" applyFont="1" applyBorder="1" applyProtection="1">
      <protection locked="0"/>
    </xf>
    <xf numFmtId="0" fontId="11" fillId="0" borderId="4" xfId="0" applyFont="1" applyBorder="1" applyAlignment="1">
      <alignment horizontal="left"/>
    </xf>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Fill="1" applyBorder="1" applyAlignment="1" applyProtection="1">
      <alignment horizontal="center" wrapText="1"/>
      <protection locked="0"/>
    </xf>
    <xf numFmtId="0" fontId="1" fillId="0" borderId="0" xfId="0" applyFont="1" applyAlignment="1">
      <alignment horizontal="left" vertical="center" wrapText="1" indent="4"/>
    </xf>
    <xf numFmtId="0" fontId="18" fillId="0" borderId="0" xfId="0" applyFont="1" applyAlignment="1">
      <alignment horizontal="left" vertical="center" indent="8"/>
    </xf>
    <xf numFmtId="0" fontId="18" fillId="0" borderId="0" xfId="0" applyFont="1" applyAlignment="1">
      <alignment horizontal="left" vertical="center" wrapText="1" indent="8"/>
    </xf>
    <xf numFmtId="0" fontId="1" fillId="0" borderId="0" xfId="0" applyFont="1" applyAlignment="1">
      <alignment horizontal="left" vertical="center" indent="4"/>
    </xf>
    <xf numFmtId="0" fontId="1" fillId="0" borderId="0" xfId="0" applyFont="1" applyAlignment="1">
      <alignment horizontal="left" vertical="center" indent="8"/>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1" fillId="0" borderId="13" xfId="0" applyFont="1" applyFill="1" applyBorder="1" applyAlignment="1">
      <alignment vertical="top"/>
    </xf>
    <xf numFmtId="0" fontId="11" fillId="0" borderId="4" xfId="0" applyFont="1" applyFill="1" applyBorder="1" applyAlignment="1">
      <alignment vertical="top"/>
    </xf>
    <xf numFmtId="0" fontId="11" fillId="0" borderId="14" xfId="0" applyFont="1" applyFill="1" applyBorder="1" applyAlignment="1">
      <alignment vertical="top"/>
    </xf>
    <xf numFmtId="0" fontId="11" fillId="0" borderId="15" xfId="0" applyFont="1" applyFill="1" applyBorder="1" applyAlignment="1">
      <alignment vertical="top"/>
    </xf>
    <xf numFmtId="0" fontId="11" fillId="0" borderId="16" xfId="0" applyFont="1" applyFill="1" applyBorder="1" applyAlignment="1">
      <alignment vertical="top"/>
    </xf>
    <xf numFmtId="0" fontId="11" fillId="0" borderId="17" xfId="0" applyFont="1" applyFill="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Fill="1" applyBorder="1" applyProtection="1">
      <protection locked="0"/>
    </xf>
    <xf numFmtId="0" fontId="11" fillId="0" borderId="4" xfId="0" applyFont="1" applyFill="1" applyBorder="1" applyProtection="1">
      <protection locked="0"/>
    </xf>
    <xf numFmtId="0" fontId="11" fillId="0" borderId="14" xfId="0" applyFont="1" applyFill="1" applyBorder="1" applyProtection="1">
      <protection locked="0"/>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0" fontId="11" fillId="5" borderId="13" xfId="0" applyFont="1" applyFill="1" applyBorder="1" applyProtection="1">
      <protection locked="0"/>
    </xf>
    <xf numFmtId="0" fontId="11" fillId="5" borderId="4" xfId="0" applyFont="1" applyFill="1" applyBorder="1" applyProtection="1">
      <protection locked="0"/>
    </xf>
    <xf numFmtId="0" fontId="11" fillId="0" borderId="13" xfId="0" applyFont="1" applyBorder="1" applyProtection="1">
      <protection locked="0"/>
    </xf>
    <xf numFmtId="0" fontId="11" fillId="0" borderId="4" xfId="0" applyFont="1" applyBorder="1" applyProtection="1">
      <protection locked="0"/>
    </xf>
    <xf numFmtId="0" fontId="11" fillId="0" borderId="14" xfId="0" applyFont="1" applyBorder="1" applyProtection="1">
      <protection locked="0"/>
    </xf>
    <xf numFmtId="0" fontId="11" fillId="0" borderId="13" xfId="0" applyFont="1" applyFill="1" applyBorder="1" applyAlignment="1" applyProtection="1">
      <alignment horizontal="center"/>
      <protection locked="0"/>
    </xf>
    <xf numFmtId="0" fontId="11" fillId="0" borderId="4" xfId="0" applyFont="1" applyFill="1" applyBorder="1" applyAlignment="1" applyProtection="1">
      <alignment horizontal="center"/>
      <protection locked="0"/>
    </xf>
    <xf numFmtId="0" fontId="11" fillId="0" borderId="14" xfId="0" applyFont="1" applyFill="1" applyBorder="1" applyAlignment="1" applyProtection="1">
      <alignment horizontal="center"/>
      <protection locked="0"/>
    </xf>
    <xf numFmtId="10" fontId="11" fillId="5" borderId="4" xfId="1" applyNumberFormat="1" applyFont="1" applyFill="1" applyBorder="1" applyAlignment="1" applyProtection="1">
      <alignment horizontal="center"/>
    </xf>
    <xf numFmtId="164" fontId="11" fillId="0" borderId="4" xfId="0" applyNumberFormat="1" applyFont="1" applyFill="1" applyBorder="1"/>
    <xf numFmtId="165" fontId="11" fillId="5" borderId="5" xfId="0" applyNumberFormat="1" applyFont="1" applyFill="1" applyBorder="1" applyAlignment="1" applyProtection="1">
      <alignment horizontal="center"/>
    </xf>
    <xf numFmtId="165" fontId="11" fillId="5" borderId="6" xfId="0" applyNumberFormat="1" applyFont="1" applyFill="1" applyBorder="1" applyAlignment="1" applyProtection="1">
      <alignment horizontal="center"/>
    </xf>
    <xf numFmtId="165" fontId="11" fillId="5" borderId="7" xfId="0" applyNumberFormat="1" applyFont="1" applyFill="1" applyBorder="1" applyAlignment="1" applyProtection="1">
      <alignment horizontal="center"/>
    </xf>
    <xf numFmtId="0" fontId="11" fillId="4" borderId="4" xfId="0" applyFont="1" applyFill="1" applyBorder="1" applyProtection="1">
      <protection locked="0"/>
    </xf>
    <xf numFmtId="0" fontId="10" fillId="5" borderId="4" xfId="0" applyFont="1" applyFill="1" applyBorder="1" applyAlignment="1">
      <alignment vertical="center"/>
    </xf>
    <xf numFmtId="0" fontId="11" fillId="0" borderId="26" xfId="0" applyFont="1" applyFill="1" applyBorder="1" applyAlignment="1" applyProtection="1">
      <alignment horizontal="center"/>
      <protection locked="0"/>
    </xf>
    <xf numFmtId="0" fontId="11" fillId="0" borderId="6" xfId="0" applyFont="1" applyFill="1" applyBorder="1" applyAlignment="1" applyProtection="1">
      <alignment horizontal="center"/>
      <protection locked="0"/>
    </xf>
    <xf numFmtId="0" fontId="11" fillId="0" borderId="7" xfId="0" applyFont="1" applyFill="1" applyBorder="1" applyAlignment="1" applyProtection="1">
      <alignment horizontal="center"/>
      <protection locked="0"/>
    </xf>
    <xf numFmtId="0" fontId="11" fillId="0" borderId="5" xfId="0" applyFont="1" applyFill="1" applyBorder="1" applyAlignment="1" applyProtection="1">
      <alignment horizontal="center"/>
      <protection locked="0"/>
    </xf>
    <xf numFmtId="10" fontId="11" fillId="0" borderId="5" xfId="0" applyNumberFormat="1" applyFont="1" applyFill="1" applyBorder="1" applyAlignment="1" applyProtection="1">
      <alignment horizontal="center"/>
    </xf>
    <xf numFmtId="10" fontId="11" fillId="0" borderId="6" xfId="0" applyNumberFormat="1" applyFont="1" applyFill="1" applyBorder="1" applyAlignment="1" applyProtection="1">
      <alignment horizontal="center"/>
    </xf>
    <xf numFmtId="10" fontId="11" fillId="0" borderId="27" xfId="0" applyNumberFormat="1" applyFont="1" applyFill="1" applyBorder="1" applyAlignment="1" applyProtection="1">
      <alignment horizontal="center"/>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42" fontId="11" fillId="7" borderId="4" xfId="0" applyNumberFormat="1" applyFont="1" applyFill="1" applyBorder="1" applyAlignment="1" applyProtection="1">
      <alignment horizontal="center"/>
      <protection locked="0"/>
    </xf>
    <xf numFmtId="164" fontId="11" fillId="0" borderId="4" xfId="0" applyNumberFormat="1" applyFont="1" applyBorder="1" applyProtection="1">
      <protection locked="0"/>
    </xf>
    <xf numFmtId="0" fontId="10" fillId="5" borderId="13" xfId="0" applyFont="1" applyFill="1" applyBorder="1" applyProtection="1">
      <protection locked="0"/>
    </xf>
    <xf numFmtId="0" fontId="10"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0" fontId="11" fillId="0" borderId="4" xfId="0" applyFont="1" applyBorder="1" applyAlignment="1" applyProtection="1">
      <alignment horizontal="center"/>
      <protection locked="0"/>
    </xf>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 fontId="10" fillId="7" borderId="4" xfId="2" applyNumberFormat="1" applyFont="1" applyFill="1" applyBorder="1" applyAlignment="1" applyProtection="1">
      <alignment horizontal="center" wrapText="1"/>
      <protection locked="0"/>
    </xf>
    <xf numFmtId="1" fontId="11" fillId="7" borderId="4" xfId="2" applyNumberFormat="1" applyFont="1" applyFill="1" applyBorder="1" applyAlignment="1" applyProtection="1">
      <alignment horizontal="center"/>
      <protection locked="0"/>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NumberFormat="1" applyFont="1" applyFill="1" applyBorder="1"/>
    <xf numFmtId="0" fontId="11" fillId="14" borderId="6" xfId="0" applyNumberFormat="1" applyFont="1" applyFill="1" applyBorder="1"/>
    <xf numFmtId="0" fontId="11" fillId="14" borderId="7" xfId="0" applyNumberFormat="1" applyFont="1" applyFill="1" applyBorder="1"/>
    <xf numFmtId="0" fontId="11" fillId="4" borderId="35" xfId="0" applyFont="1" applyFill="1" applyBorder="1"/>
    <xf numFmtId="0" fontId="11" fillId="4" borderId="0" xfId="0" applyFont="1" applyFill="1" applyBorder="1"/>
    <xf numFmtId="0" fontId="11" fillId="4" borderId="36" xfId="0" applyFont="1" applyFill="1" applyBorder="1"/>
    <xf numFmtId="1" fontId="10" fillId="3" borderId="4" xfId="0" applyNumberFormat="1" applyFont="1" applyFill="1" applyBorder="1"/>
    <xf numFmtId="0" fontId="11" fillId="14" borderId="5" xfId="0" applyNumberFormat="1" applyFont="1" applyFill="1" applyBorder="1" applyAlignment="1"/>
    <xf numFmtId="0" fontId="11" fillId="14" borderId="6" xfId="0" applyNumberFormat="1" applyFont="1" applyFill="1" applyBorder="1" applyAlignment="1"/>
    <xf numFmtId="0" fontId="11" fillId="14" borderId="7" xfId="0" applyNumberFormat="1" applyFont="1" applyFill="1" applyBorder="1" applyAlignment="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0" fontId="11" fillId="14" borderId="5" xfId="0" applyFont="1" applyFill="1" applyBorder="1"/>
    <xf numFmtId="0" fontId="11" fillId="14" borderId="6" xfId="0" applyFont="1" applyFill="1" applyBorder="1"/>
    <xf numFmtId="0" fontId="11" fillId="14" borderId="7" xfId="0" applyFont="1" applyFill="1" applyBorder="1"/>
    <xf numFmtId="10" fontId="11" fillId="0" borderId="7" xfId="0" applyNumberFormat="1" applyFont="1" applyFill="1" applyBorder="1" applyAlignment="1" applyProtection="1">
      <alignment horizontal="center"/>
    </xf>
    <xf numFmtId="10" fontId="11" fillId="5" borderId="5" xfId="0" applyNumberFormat="1" applyFont="1" applyFill="1" applyBorder="1" applyAlignment="1" applyProtection="1">
      <alignment horizontal="center"/>
    </xf>
    <xf numFmtId="10" fontId="11" fillId="5" borderId="6" xfId="0" applyNumberFormat="1" applyFont="1" applyFill="1" applyBorder="1" applyAlignment="1" applyProtection="1">
      <alignment horizontal="center"/>
    </xf>
    <xf numFmtId="10" fontId="11" fillId="5" borderId="7" xfId="0" applyNumberFormat="1" applyFont="1" applyFill="1" applyBorder="1" applyAlignment="1" applyProtection="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NumberFormat="1" applyFont="1" applyFill="1" applyBorder="1"/>
    <xf numFmtId="0" fontId="11" fillId="0" borderId="6" xfId="0" applyNumberFormat="1" applyFont="1" applyFill="1" applyBorder="1"/>
    <xf numFmtId="0" fontId="11" fillId="0" borderId="7" xfId="0" applyNumberFormat="1" applyFont="1" applyFill="1" applyBorder="1"/>
    <xf numFmtId="0" fontId="11" fillId="0" borderId="5" xfId="0" applyFont="1" applyFill="1" applyBorder="1"/>
    <xf numFmtId="0" fontId="11" fillId="0" borderId="6" xfId="0" applyFont="1" applyFill="1" applyBorder="1"/>
    <xf numFmtId="0" fontId="11" fillId="0" borderId="7" xfId="0" applyFont="1" applyFill="1" applyBorder="1"/>
    <xf numFmtId="1" fontId="10" fillId="3" borderId="5" xfId="0" applyNumberFormat="1" applyFont="1" applyFill="1" applyBorder="1"/>
    <xf numFmtId="1" fontId="10" fillId="3" borderId="7" xfId="0" applyNumberFormat="1" applyFont="1" applyFill="1" applyBorder="1"/>
    <xf numFmtId="0" fontId="11" fillId="0" borderId="5" xfId="0" applyNumberFormat="1" applyFont="1" applyFill="1" applyBorder="1" applyAlignment="1"/>
    <xf numFmtId="0" fontId="11" fillId="0" borderId="6" xfId="0" applyNumberFormat="1" applyFont="1" applyFill="1" applyBorder="1" applyAlignment="1"/>
    <xf numFmtId="0" fontId="11" fillId="0" borderId="7" xfId="0" applyNumberFormat="1" applyFont="1" applyFill="1" applyBorder="1" applyAlignment="1"/>
    <xf numFmtId="1" fontId="10" fillId="0" borderId="5" xfId="0" applyNumberFormat="1" applyFont="1" applyBorder="1"/>
    <xf numFmtId="1" fontId="10" fillId="0" borderId="7" xfId="0" applyNumberFormat="1" applyFont="1" applyBorder="1"/>
    <xf numFmtId="0" fontId="11" fillId="0" borderId="24" xfId="0" applyFont="1" applyFill="1" applyBorder="1" applyAlignment="1">
      <alignment vertical="top"/>
    </xf>
    <xf numFmtId="1" fontId="11" fillId="3" borderId="4" xfId="0" applyNumberFormat="1" applyFont="1" applyFill="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4" xfId="0" applyFont="1" applyFill="1" applyBorder="1" applyAlignment="1" applyProtection="1">
      <alignment wrapText="1"/>
      <protection locked="0"/>
    </xf>
    <xf numFmtId="0" fontId="11" fillId="0" borderId="4" xfId="0" applyFont="1" applyBorder="1" applyAlignment="1">
      <alignment horizontal="center"/>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NumberFormat="1" applyFont="1" applyFill="1" applyBorder="1"/>
    <xf numFmtId="0" fontId="11" fillId="0" borderId="6" xfId="4" applyNumberFormat="1" applyFont="1" applyFill="1" applyBorder="1"/>
    <xf numFmtId="0" fontId="11" fillId="0" borderId="29" xfId="4" applyNumberFormat="1" applyFont="1" applyFill="1" applyBorder="1"/>
    <xf numFmtId="0" fontId="11" fillId="0" borderId="5" xfId="4" applyFont="1" applyFill="1" applyBorder="1"/>
    <xf numFmtId="0" fontId="11" fillId="0" borderId="6" xfId="4" applyFont="1" applyFill="1" applyBorder="1"/>
    <xf numFmtId="0" fontId="11" fillId="0" borderId="28" xfId="0" applyFont="1" applyFill="1" applyBorder="1" applyAlignment="1" applyProtection="1">
      <alignment horizontal="center"/>
      <protection locked="0"/>
    </xf>
    <xf numFmtId="10" fontId="11" fillId="9" borderId="5" xfId="0" applyNumberFormat="1" applyFont="1" applyFill="1" applyBorder="1" applyAlignment="1" applyProtection="1">
      <alignment horizontal="center"/>
    </xf>
    <xf numFmtId="10" fontId="11" fillId="9" borderId="6" xfId="0" applyNumberFormat="1" applyFont="1" applyFill="1" applyBorder="1" applyAlignment="1" applyProtection="1">
      <alignment horizontal="center"/>
    </xf>
    <xf numFmtId="10" fontId="11" fillId="9" borderId="7" xfId="0" applyNumberFormat="1" applyFont="1" applyFill="1" applyBorder="1" applyAlignment="1" applyProtection="1">
      <alignment horizontal="center"/>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10" fillId="0" borderId="5" xfId="0" applyFont="1" applyFill="1" applyBorder="1" applyAlignment="1" applyProtection="1">
      <alignment horizontal="center" wrapText="1"/>
      <protection locked="0"/>
    </xf>
    <xf numFmtId="0" fontId="10" fillId="0" borderId="6" xfId="0" applyFont="1" applyFill="1" applyBorder="1" applyAlignment="1" applyProtection="1">
      <alignment horizontal="center" wrapText="1"/>
      <protection locked="0"/>
    </xf>
    <xf numFmtId="0" fontId="10" fillId="0" borderId="7" xfId="0" applyFont="1" applyFill="1" applyBorder="1" applyAlignment="1" applyProtection="1">
      <alignment horizontal="center" wrapText="1"/>
      <protection locked="0"/>
    </xf>
    <xf numFmtId="0" fontId="11" fillId="0" borderId="21" xfId="0" applyFont="1" applyFill="1" applyBorder="1" applyProtection="1">
      <protection locked="0"/>
    </xf>
    <xf numFmtId="0" fontId="11" fillId="0" borderId="22" xfId="0" applyFont="1" applyFill="1" applyBorder="1" applyProtection="1">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0" fontId="11" fillId="0" borderId="21" xfId="0" applyFont="1" applyBorder="1" applyProtection="1">
      <protection locked="0"/>
    </xf>
    <xf numFmtId="0" fontId="11" fillId="0" borderId="22" xfId="0" applyFont="1" applyBorder="1" applyProtection="1">
      <protection locked="0"/>
    </xf>
    <xf numFmtId="0" fontId="11" fillId="9" borderId="21" xfId="0" applyFont="1" applyFill="1" applyBorder="1" applyProtection="1">
      <protection locked="0"/>
    </xf>
    <xf numFmtId="0" fontId="11" fillId="9" borderId="4" xfId="0" applyFont="1" applyFill="1" applyBorder="1" applyProtection="1">
      <protection locked="0"/>
    </xf>
    <xf numFmtId="0" fontId="11" fillId="5" borderId="21" xfId="0" applyFont="1" applyFill="1" applyBorder="1" applyProtection="1">
      <protection locked="0"/>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Fill="1" applyBorder="1" applyAlignment="1" applyProtection="1">
      <alignment horizontal="center" wrapText="1"/>
      <protection locked="0"/>
    </xf>
    <xf numFmtId="0" fontId="11" fillId="0" borderId="6" xfId="0" applyFont="1" applyFill="1" applyBorder="1" applyAlignment="1" applyProtection="1">
      <alignment horizontal="center" wrapText="1"/>
      <protection locked="0"/>
    </xf>
    <xf numFmtId="0" fontId="11" fillId="0" borderId="7" xfId="0" applyFont="1" applyFill="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1" fillId="0" borderId="29" xfId="0" applyFont="1" applyFill="1" applyBorder="1" applyAlignment="1" applyProtection="1">
      <alignment horizontal="center"/>
      <protection locked="0"/>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1" fontId="10" fillId="8" borderId="4" xfId="2" applyNumberFormat="1" applyFont="1" applyFill="1" applyBorder="1" applyAlignment="1" applyProtection="1">
      <alignment horizontal="center" wrapText="1"/>
      <protection locked="0"/>
    </xf>
    <xf numFmtId="1" fontId="11" fillId="8" borderId="4" xfId="2" applyNumberFormat="1" applyFont="1" applyFill="1" applyBorder="1" applyAlignment="1" applyProtection="1">
      <alignment horizontal="center"/>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9" xfId="0" applyFont="1" applyFill="1" applyBorder="1" applyAlignment="1" applyProtection="1">
      <alignment horizontal="center"/>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8" fillId="5" borderId="5" xfId="0" applyFont="1" applyFill="1" applyBorder="1" applyAlignment="1" applyProtection="1">
      <alignment horizontal="center"/>
    </xf>
    <xf numFmtId="0" fontId="8" fillId="5" borderId="6" xfId="0" applyFont="1" applyFill="1" applyBorder="1" applyAlignment="1" applyProtection="1">
      <alignment horizontal="center"/>
    </xf>
    <xf numFmtId="0" fontId="8" fillId="5" borderId="7" xfId="0" applyFont="1" applyFill="1" applyBorder="1" applyAlignment="1" applyProtection="1">
      <alignment horizontal="center"/>
    </xf>
    <xf numFmtId="0" fontId="10" fillId="0" borderId="4" xfId="0" applyFont="1" applyFill="1" applyBorder="1" applyAlignment="1">
      <alignment horizontal="center"/>
    </xf>
    <xf numFmtId="49" fontId="8" fillId="0" borderId="8" xfId="0" applyNumberFormat="1" applyFont="1" applyFill="1" applyBorder="1" applyAlignment="1">
      <alignment horizontal="center"/>
    </xf>
    <xf numFmtId="49" fontId="8" fillId="0" borderId="9" xfId="0" applyNumberFormat="1" applyFont="1" applyFill="1" applyBorder="1" applyAlignment="1">
      <alignment horizontal="center"/>
    </xf>
    <xf numFmtId="49" fontId="8" fillId="0" borderId="10" xfId="0" applyNumberFormat="1" applyFont="1" applyFill="1" applyBorder="1" applyAlignment="1">
      <alignment horizontal="center"/>
    </xf>
    <xf numFmtId="0" fontId="11" fillId="4" borderId="4" xfId="0" applyFont="1" applyFill="1" applyBorder="1" applyAlignment="1"/>
    <xf numFmtId="0" fontId="15" fillId="4" borderId="5" xfId="0" applyFont="1" applyFill="1" applyBorder="1" applyAlignment="1"/>
    <xf numFmtId="0" fontId="15" fillId="4" borderId="6" xfId="0" applyFont="1" applyFill="1" applyBorder="1" applyAlignment="1"/>
    <xf numFmtId="0" fontId="15" fillId="4" borderId="7" xfId="0" applyFont="1" applyFill="1" applyBorder="1" applyAlignment="1"/>
    <xf numFmtId="0" fontId="15" fillId="0" borderId="5" xfId="0" applyFont="1" applyFill="1" applyBorder="1" applyAlignment="1">
      <alignment horizontal="center"/>
    </xf>
    <xf numFmtId="0" fontId="15" fillId="0" borderId="7" xfId="0" applyFont="1" applyFill="1" applyBorder="1" applyAlignment="1">
      <alignment horizontal="center"/>
    </xf>
    <xf numFmtId="0" fontId="11" fillId="4" borderId="4" xfId="0" applyFont="1" applyFill="1" applyBorder="1"/>
    <xf numFmtId="0" fontId="14" fillId="0" borderId="4" xfId="0" applyFont="1" applyFill="1" applyBorder="1" applyAlignment="1">
      <alignment horizontal="center" wrapText="1"/>
    </xf>
    <xf numFmtId="5" fontId="10" fillId="0" borderId="4" xfId="0" applyNumberFormat="1" applyFont="1" applyFill="1" applyBorder="1" applyAlignment="1">
      <alignment horizontal="center"/>
    </xf>
    <xf numFmtId="0" fontId="6" fillId="5" borderId="5" xfId="0" applyFont="1" applyFill="1" applyBorder="1" applyAlignment="1" applyProtection="1">
      <alignment horizontal="center"/>
    </xf>
    <xf numFmtId="0" fontId="6" fillId="5" borderId="6" xfId="0" applyFont="1" applyFill="1" applyBorder="1" applyAlignment="1" applyProtection="1">
      <alignment horizontal="center"/>
    </xf>
    <xf numFmtId="0" fontId="6" fillId="5" borderId="7" xfId="0" applyFont="1" applyFill="1" applyBorder="1" applyAlignment="1" applyProtection="1">
      <alignment horizontal="center"/>
    </xf>
    <xf numFmtId="164" fontId="6" fillId="0" borderId="0" xfId="0" applyNumberFormat="1" applyFont="1" applyFill="1" applyBorder="1" applyAlignment="1">
      <alignment vertical="center"/>
    </xf>
    <xf numFmtId="0" fontId="11" fillId="4" borderId="5" xfId="0" applyFont="1" applyFill="1" applyBorder="1" applyAlignment="1"/>
    <xf numFmtId="0" fontId="11" fillId="4" borderId="6" xfId="0" applyFont="1" applyFill="1" applyBorder="1" applyAlignment="1"/>
    <xf numFmtId="0" fontId="11" fillId="4" borderId="7" xfId="0" applyFont="1" applyFill="1" applyBorder="1" applyAlignment="1"/>
  </cellXfs>
  <cellStyles count="5">
    <cellStyle name="Currency" xfId="1" builtinId="4"/>
    <cellStyle name="Hyperlink" xfId="3" builtinId="8"/>
    <cellStyle name="Normal" xfId="0" builtinId="0"/>
    <cellStyle name="Normal 2" xfId="4" xr:uid="{CC9DB17F-EA8C-4256-9ED0-6CC268A8B45E}"/>
    <cellStyle name="Percent" xfId="2" builtinId="5"/>
  </cellStyles>
  <dxfs count="14">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
      <numFmt numFmtId="12" formatCode="&quot;$&quot;#,##0.00_);[Red]\(&quot;$&quot;#,##0.00\)"/>
    </dxf>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numFmt numFmtId="164" formatCode="&quot;$&quot;#,##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D1:E5" totalsRowShown="0">
  <autoFilter ref="D1:E5" xr:uid="{00000000-0009-0000-0100-000002000000}"/>
  <tableColumns count="2">
    <tableColumn id="1" xr3:uid="{00000000-0010-0000-0000-000001000000}" name="Assistantship_Type"/>
    <tableColumn id="2" xr3:uid="{00000000-0010-0000-0000-000002000000}" name="Rate"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9:I15" totalsRowShown="0" headerRowDxfId="12">
  <autoFilter ref="D9:I15" xr:uid="{00000000-0009-0000-0100-000003000000}"/>
  <tableColumns count="6">
    <tableColumn id="1" xr3:uid="{00000000-0010-0000-0100-000001000000}" name="Motor Vehicle Type " dataDxfId="11"/>
    <tableColumn id="2" xr3:uid="{00000000-0010-0000-0100-000002000000}" name="Mileage Rate" dataDxfId="10"/>
    <tableColumn id="3" xr3:uid="{00000000-0010-0000-0100-000003000000}" name="Daily Rate" dataDxfId="9"/>
    <tableColumn id="4" xr3:uid="{00000000-0010-0000-0100-000004000000}" name="Weekend Rate" dataDxfId="8"/>
    <tableColumn id="5" xr3:uid="{00000000-0010-0000-0100-000005000000}" name="Weekly Rate" dataDxfId="7"/>
    <tableColumn id="6" xr3:uid="{00000000-0010-0000-0100-000006000000}" name="Monthly Rate" dataDxfId="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29" totalsRowShown="0">
  <autoFilter ref="D24:E29" xr:uid="{00000000-0009-0000-0100-000005000000}"/>
  <tableColumns count="2">
    <tableColumn id="1" xr3:uid="{00000000-0010-0000-0200-000001000000}" name="Rate Type" dataDxfId="5"/>
    <tableColumn id="2" xr3:uid="{00000000-0010-0000-0200-000002000000}" name="Percentage" dataDxfId="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1:D40" totalsRowShown="0" headerRowDxfId="3">
  <autoFilter ref="D31:D40" xr:uid="{00000000-0009-0000-0100-000006000000}"/>
  <tableColumns count="1">
    <tableColumn id="1" xr3:uid="{00000000-0010-0000-0300-000001000000}" name="Year"/>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50" totalsRowShown="0" headerRowDxfId="2">
  <autoFilter ref="A1:B50" xr:uid="{00000000-0009-0000-0100-000004000000}"/>
  <tableColumns count="2">
    <tableColumn id="1" xr3:uid="{00000000-0010-0000-0400-000001000000}" name="Employment_Classification" dataDxfId="1"/>
    <tableColumn id="2" xr3:uid="{00000000-0010-0000-0400-000002000000}" name="Fringe Rat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obo.uni.edu/accounts-payable/travel-guidelines" TargetMode="External"/><Relationship Id="rId1" Type="http://schemas.openxmlformats.org/officeDocument/2006/relationships/hyperlink" Target="https://obo.uni.edu/accounts-payable/travel-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4"/>
  <sheetViews>
    <sheetView tabSelected="1" showWhiteSpace="0" topLeftCell="A19" zoomScale="130" zoomScaleNormal="130" zoomScaleSheetLayoutView="130" workbookViewId="0">
      <selection activeCell="A6" sqref="A6:F6"/>
    </sheetView>
  </sheetViews>
  <sheetFormatPr defaultColWidth="26.42578125" defaultRowHeight="12" x14ac:dyDescent="0.2"/>
  <cols>
    <col min="1" max="1" width="26.42578125" style="12"/>
    <col min="2" max="2" width="22.42578125" style="12" customWidth="1"/>
    <col min="3" max="3" width="26.42578125" style="12"/>
    <col min="4" max="4" width="30.85546875" style="12" customWidth="1"/>
    <col min="5" max="16384" width="26.42578125" style="12"/>
  </cols>
  <sheetData>
    <row r="1" spans="1:291" s="49" customFormat="1" ht="16.5" customHeight="1" x14ac:dyDescent="0.2">
      <c r="A1" s="121" t="s">
        <v>169</v>
      </c>
      <c r="B1" s="121"/>
      <c r="C1" s="121"/>
      <c r="D1" s="122"/>
      <c r="E1" s="122"/>
      <c r="F1" s="122"/>
      <c r="G1" s="123"/>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4"/>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c r="IR1" s="124"/>
      <c r="IS1" s="124"/>
      <c r="IT1" s="124"/>
      <c r="IU1" s="124"/>
      <c r="IV1" s="124"/>
      <c r="IW1" s="124"/>
      <c r="IX1" s="124"/>
      <c r="IY1" s="124"/>
      <c r="IZ1" s="124"/>
      <c r="JA1" s="124"/>
      <c r="JB1" s="124"/>
      <c r="JC1" s="124"/>
      <c r="JD1" s="124"/>
      <c r="JE1" s="124"/>
      <c r="JF1" s="124"/>
      <c r="JG1" s="124"/>
      <c r="JH1" s="124"/>
      <c r="JI1" s="124"/>
      <c r="JJ1" s="124"/>
      <c r="JK1" s="124"/>
      <c r="JL1" s="124"/>
      <c r="JM1" s="124"/>
      <c r="JN1" s="124"/>
      <c r="JO1" s="124"/>
      <c r="JP1" s="124"/>
      <c r="JQ1" s="124"/>
      <c r="JR1" s="124"/>
      <c r="JS1" s="124"/>
      <c r="JT1" s="124"/>
      <c r="JU1" s="124"/>
      <c r="JV1" s="124"/>
      <c r="JW1" s="124"/>
      <c r="JX1" s="124"/>
      <c r="JY1" s="124"/>
      <c r="JZ1" s="124"/>
      <c r="KA1" s="124"/>
      <c r="KB1" s="124"/>
      <c r="KC1" s="124"/>
      <c r="KD1" s="124"/>
      <c r="KE1" s="124"/>
    </row>
    <row r="2" spans="1:291" s="118" customFormat="1" ht="12.75" x14ac:dyDescent="0.2">
      <c r="A2" s="125" t="s">
        <v>165</v>
      </c>
      <c r="B2" s="126"/>
      <c r="C2" s="126"/>
      <c r="D2" s="126"/>
      <c r="E2" s="126"/>
      <c r="F2" s="126"/>
      <c r="G2" s="123"/>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row>
    <row r="3" spans="1:291" ht="12" customHeight="1" x14ac:dyDescent="0.2">
      <c r="A3" s="127"/>
      <c r="B3" s="3"/>
      <c r="C3" s="3"/>
      <c r="D3" s="3"/>
      <c r="E3" s="3"/>
      <c r="F3" s="3"/>
      <c r="G3" s="3"/>
    </row>
    <row r="4" spans="1:291" ht="25.5" customHeight="1" x14ac:dyDescent="0.2">
      <c r="A4" s="300" t="s">
        <v>325</v>
      </c>
      <c r="B4" s="300"/>
      <c r="C4" s="300"/>
      <c r="D4" s="300"/>
      <c r="E4" s="300"/>
      <c r="F4" s="300"/>
      <c r="G4" s="128"/>
    </row>
    <row r="5" spans="1:291" ht="12" customHeight="1" x14ac:dyDescent="0.2">
      <c r="A5" s="217"/>
      <c r="B5" s="217"/>
      <c r="C5" s="217"/>
      <c r="D5" s="217"/>
      <c r="E5" s="217"/>
      <c r="F5" s="217"/>
      <c r="G5" s="128"/>
    </row>
    <row r="6" spans="1:291" ht="12" customHeight="1" x14ac:dyDescent="0.2">
      <c r="A6" s="301" t="s">
        <v>331</v>
      </c>
      <c r="B6" s="301"/>
      <c r="C6" s="301"/>
      <c r="D6" s="301"/>
      <c r="E6" s="301"/>
      <c r="F6" s="301"/>
      <c r="G6" s="128"/>
    </row>
    <row r="7" spans="1:291" ht="12" customHeight="1" x14ac:dyDescent="0.2">
      <c r="A7" s="129"/>
      <c r="B7" s="3"/>
      <c r="C7" s="3"/>
      <c r="D7" s="3"/>
      <c r="E7" s="3"/>
      <c r="F7" s="3"/>
      <c r="G7" s="3"/>
    </row>
    <row r="8" spans="1:291" ht="12" customHeight="1" x14ac:dyDescent="0.2">
      <c r="A8" s="129" t="s">
        <v>166</v>
      </c>
      <c r="B8" s="3"/>
      <c r="C8" s="3"/>
      <c r="D8" s="3"/>
      <c r="E8" s="3"/>
      <c r="F8" s="3"/>
      <c r="G8" s="3"/>
    </row>
    <row r="9" spans="1:291" ht="12" customHeight="1" x14ac:dyDescent="0.2">
      <c r="A9" s="298" t="s">
        <v>170</v>
      </c>
      <c r="B9" s="298"/>
      <c r="C9" s="298"/>
      <c r="D9" s="298"/>
      <c r="E9" s="298"/>
      <c r="F9" s="298"/>
      <c r="G9" s="3"/>
    </row>
    <row r="10" spans="1:291" ht="12" customHeight="1" x14ac:dyDescent="0.2">
      <c r="A10" s="298" t="s">
        <v>178</v>
      </c>
      <c r="B10" s="298"/>
      <c r="C10" s="298"/>
      <c r="D10" s="298"/>
      <c r="E10" s="298"/>
      <c r="F10" s="298"/>
      <c r="G10" s="3"/>
    </row>
    <row r="11" spans="1:291" ht="39" customHeight="1" x14ac:dyDescent="0.2">
      <c r="A11" s="302" t="s">
        <v>272</v>
      </c>
      <c r="B11" s="302"/>
      <c r="C11" s="302"/>
      <c r="D11" s="302"/>
      <c r="E11" s="302"/>
      <c r="F11" s="302"/>
      <c r="G11" s="130"/>
    </row>
    <row r="12" spans="1:291" ht="12" customHeight="1" x14ac:dyDescent="0.2">
      <c r="A12" s="131"/>
      <c r="B12" s="3"/>
      <c r="C12" s="3"/>
      <c r="D12" s="3"/>
      <c r="E12" s="3"/>
      <c r="F12" s="3"/>
      <c r="G12" s="3"/>
    </row>
    <row r="13" spans="1:291" ht="12" customHeight="1" x14ac:dyDescent="0.2">
      <c r="A13" s="129" t="s">
        <v>167</v>
      </c>
      <c r="B13" s="3"/>
      <c r="C13" s="3"/>
      <c r="D13" s="3"/>
      <c r="E13" s="3"/>
      <c r="F13" s="3"/>
      <c r="G13" s="3"/>
    </row>
    <row r="14" spans="1:291" ht="12" customHeight="1" x14ac:dyDescent="0.2">
      <c r="A14" s="298" t="s">
        <v>171</v>
      </c>
      <c r="B14" s="298"/>
      <c r="C14" s="298"/>
      <c r="D14" s="298"/>
      <c r="E14" s="298"/>
      <c r="F14" s="298"/>
      <c r="G14" s="3"/>
    </row>
    <row r="15" spans="1:291" ht="12" customHeight="1" x14ac:dyDescent="0.2">
      <c r="A15" s="295" t="s">
        <v>238</v>
      </c>
      <c r="B15" s="295"/>
      <c r="C15" s="295"/>
      <c r="D15" s="295"/>
      <c r="E15" s="295"/>
      <c r="F15" s="295"/>
      <c r="G15" s="3"/>
    </row>
    <row r="16" spans="1:291" ht="51" customHeight="1" x14ac:dyDescent="0.2">
      <c r="A16" s="302" t="s">
        <v>273</v>
      </c>
      <c r="B16" s="302"/>
      <c r="C16" s="302"/>
      <c r="D16" s="302"/>
      <c r="E16" s="302"/>
      <c r="F16" s="302"/>
      <c r="G16" s="130"/>
    </row>
    <row r="17" spans="1:7" ht="42.6" customHeight="1" x14ac:dyDescent="0.2">
      <c r="A17" s="295" t="s">
        <v>274</v>
      </c>
      <c r="B17" s="295"/>
      <c r="C17" s="295"/>
      <c r="D17" s="295"/>
      <c r="E17" s="295"/>
      <c r="F17" s="295"/>
      <c r="G17" s="130"/>
    </row>
    <row r="18" spans="1:7" ht="12" customHeight="1" x14ac:dyDescent="0.2">
      <c r="A18" s="299" t="s">
        <v>239</v>
      </c>
      <c r="B18" s="299"/>
      <c r="C18" s="299"/>
      <c r="D18" s="299"/>
      <c r="E18" s="299"/>
      <c r="F18" s="299"/>
      <c r="G18" s="130"/>
    </row>
    <row r="19" spans="1:7" ht="12" customHeight="1" x14ac:dyDescent="0.2">
      <c r="A19" s="299" t="s">
        <v>172</v>
      </c>
      <c r="B19" s="299"/>
      <c r="C19" s="299"/>
      <c r="D19" s="299"/>
      <c r="E19" s="299"/>
      <c r="F19" s="299"/>
      <c r="G19" s="3"/>
    </row>
    <row r="20" spans="1:7" ht="12" customHeight="1" x14ac:dyDescent="0.2">
      <c r="A20" s="299" t="s">
        <v>173</v>
      </c>
      <c r="B20" s="299"/>
      <c r="C20" s="299"/>
      <c r="D20" s="299"/>
      <c r="E20" s="299"/>
      <c r="F20" s="299"/>
      <c r="G20" s="132"/>
    </row>
    <row r="21" spans="1:7" ht="28.5" customHeight="1" x14ac:dyDescent="0.2">
      <c r="A21" s="295" t="s">
        <v>275</v>
      </c>
      <c r="B21" s="295"/>
      <c r="C21" s="295"/>
      <c r="D21" s="295"/>
      <c r="E21" s="295"/>
      <c r="F21" s="295"/>
      <c r="G21" s="3"/>
    </row>
    <row r="22" spans="1:7" ht="26.45" customHeight="1" x14ac:dyDescent="0.2">
      <c r="A22" s="295" t="s">
        <v>276</v>
      </c>
      <c r="B22" s="295"/>
      <c r="C22" s="295"/>
      <c r="D22" s="295"/>
      <c r="E22" s="295"/>
      <c r="F22" s="295"/>
      <c r="G22" s="3"/>
    </row>
    <row r="23" spans="1:7" ht="12" customHeight="1" x14ac:dyDescent="0.2">
      <c r="A23" s="131"/>
      <c r="B23" s="3"/>
      <c r="C23" s="3"/>
      <c r="D23" s="3"/>
      <c r="E23" s="3"/>
      <c r="F23" s="3"/>
      <c r="G23" s="3"/>
    </row>
    <row r="24" spans="1:7" ht="12" customHeight="1" x14ac:dyDescent="0.2">
      <c r="A24" s="129" t="s">
        <v>50</v>
      </c>
      <c r="B24" s="3"/>
      <c r="C24" s="3"/>
      <c r="D24" s="3"/>
      <c r="E24" s="3"/>
      <c r="F24" s="3"/>
      <c r="G24" s="130"/>
    </row>
    <row r="25" spans="1:7" ht="12" customHeight="1" x14ac:dyDescent="0.2">
      <c r="A25" s="298" t="s">
        <v>174</v>
      </c>
      <c r="B25" s="298"/>
      <c r="C25" s="298"/>
      <c r="D25" s="298"/>
      <c r="E25" s="298"/>
      <c r="F25" s="298"/>
      <c r="G25" s="3"/>
    </row>
    <row r="26" spans="1:7" ht="12" customHeight="1" x14ac:dyDescent="0.2">
      <c r="A26" s="298" t="s">
        <v>240</v>
      </c>
      <c r="B26" s="298"/>
      <c r="C26" s="298"/>
      <c r="D26" s="298"/>
      <c r="E26" s="298"/>
      <c r="F26" s="298"/>
      <c r="G26" s="3"/>
    </row>
    <row r="27" spans="1:7" ht="12" customHeight="1" x14ac:dyDescent="0.2">
      <c r="A27" s="298" t="s">
        <v>241</v>
      </c>
      <c r="B27" s="298"/>
      <c r="C27" s="298"/>
      <c r="D27" s="298"/>
      <c r="E27" s="298"/>
      <c r="F27" s="298"/>
      <c r="G27" s="3"/>
    </row>
    <row r="28" spans="1:7" ht="12" customHeight="1" x14ac:dyDescent="0.2">
      <c r="A28" s="298" t="s">
        <v>242</v>
      </c>
      <c r="B28" s="298"/>
      <c r="C28" s="298"/>
      <c r="D28" s="298"/>
      <c r="E28" s="298"/>
      <c r="F28" s="298"/>
      <c r="G28" s="3"/>
    </row>
    <row r="29" spans="1:7" ht="12" customHeight="1" x14ac:dyDescent="0.2">
      <c r="A29" s="216"/>
      <c r="B29" s="216"/>
      <c r="C29" s="216"/>
      <c r="D29" s="216"/>
      <c r="E29" s="216"/>
      <c r="F29" s="216"/>
      <c r="G29" s="3"/>
    </row>
    <row r="30" spans="1:7" ht="12" customHeight="1" x14ac:dyDescent="0.2">
      <c r="A30" s="152" t="s">
        <v>204</v>
      </c>
      <c r="B30" s="216"/>
      <c r="C30" s="216"/>
      <c r="D30" s="216"/>
      <c r="E30" s="216"/>
      <c r="F30" s="216"/>
      <c r="G30" s="3"/>
    </row>
    <row r="31" spans="1:7" ht="28.5" customHeight="1" x14ac:dyDescent="0.2">
      <c r="A31" s="295" t="s">
        <v>277</v>
      </c>
      <c r="B31" s="295"/>
      <c r="C31" s="295"/>
      <c r="D31" s="295"/>
      <c r="E31" s="295"/>
      <c r="F31" s="295"/>
      <c r="G31" s="3"/>
    </row>
    <row r="32" spans="1:7" ht="12" customHeight="1" x14ac:dyDescent="0.2">
      <c r="A32" s="298" t="s">
        <v>243</v>
      </c>
      <c r="B32" s="298"/>
      <c r="C32" s="298"/>
      <c r="D32" s="298"/>
      <c r="E32" s="298"/>
      <c r="F32" s="298"/>
      <c r="G32" s="3"/>
    </row>
    <row r="33" spans="1:7" ht="12" customHeight="1" x14ac:dyDescent="0.2">
      <c r="A33" s="216"/>
      <c r="B33" s="216"/>
      <c r="C33" s="216"/>
      <c r="D33" s="216"/>
      <c r="E33" s="216"/>
      <c r="F33" s="216"/>
      <c r="G33" s="3"/>
    </row>
    <row r="34" spans="1:7" ht="12" customHeight="1" x14ac:dyDescent="0.2">
      <c r="A34" s="129" t="s">
        <v>54</v>
      </c>
      <c r="B34" s="3"/>
      <c r="C34" s="3"/>
      <c r="D34" s="3"/>
      <c r="E34" s="3"/>
      <c r="F34" s="3"/>
      <c r="G34" s="3"/>
    </row>
    <row r="35" spans="1:7" ht="28.5" customHeight="1" x14ac:dyDescent="0.2">
      <c r="A35" s="295" t="s">
        <v>244</v>
      </c>
      <c r="B35" s="295"/>
      <c r="C35" s="295"/>
      <c r="D35" s="295"/>
      <c r="E35" s="295"/>
      <c r="F35" s="295"/>
      <c r="G35" s="3"/>
    </row>
    <row r="36" spans="1:7" ht="25.5" customHeight="1" x14ac:dyDescent="0.2">
      <c r="A36" s="295" t="s">
        <v>278</v>
      </c>
      <c r="B36" s="295"/>
      <c r="C36" s="295"/>
      <c r="D36" s="295"/>
      <c r="E36" s="295"/>
      <c r="F36" s="295"/>
      <c r="G36" s="3"/>
    </row>
    <row r="37" spans="1:7" ht="12" customHeight="1" x14ac:dyDescent="0.2">
      <c r="A37" s="298" t="s">
        <v>175</v>
      </c>
      <c r="B37" s="298"/>
      <c r="C37" s="298"/>
      <c r="D37" s="298"/>
      <c r="E37" s="298"/>
      <c r="F37" s="298"/>
      <c r="G37" s="3"/>
    </row>
    <row r="38" spans="1:7" ht="12" customHeight="1" x14ac:dyDescent="0.2">
      <c r="A38" s="218"/>
      <c r="B38" s="3"/>
      <c r="C38" s="3"/>
      <c r="D38" s="3"/>
      <c r="E38" s="3"/>
      <c r="F38" s="3"/>
      <c r="G38" s="3"/>
    </row>
    <row r="39" spans="1:7" ht="12" customHeight="1" x14ac:dyDescent="0.2">
      <c r="A39" s="129" t="s">
        <v>9</v>
      </c>
      <c r="B39" s="3"/>
      <c r="C39" s="3"/>
      <c r="D39" s="3"/>
      <c r="E39" s="3"/>
      <c r="F39" s="3"/>
      <c r="G39" s="3"/>
    </row>
    <row r="40" spans="1:7" ht="12" customHeight="1" x14ac:dyDescent="0.2">
      <c r="A40" s="298" t="s">
        <v>245</v>
      </c>
      <c r="B40" s="298"/>
      <c r="C40" s="298"/>
      <c r="D40" s="298"/>
      <c r="E40" s="298"/>
      <c r="F40" s="298"/>
      <c r="G40" s="3"/>
    </row>
    <row r="41" spans="1:7" ht="12" customHeight="1" x14ac:dyDescent="0.2">
      <c r="A41" s="298" t="s">
        <v>246</v>
      </c>
      <c r="B41" s="298"/>
      <c r="C41" s="298"/>
      <c r="D41" s="298"/>
      <c r="E41" s="298"/>
      <c r="F41" s="298"/>
      <c r="G41" s="3"/>
    </row>
    <row r="42" spans="1:7" ht="12" customHeight="1" x14ac:dyDescent="0.2">
      <c r="A42" s="298" t="s">
        <v>247</v>
      </c>
      <c r="B42" s="298"/>
      <c r="C42" s="298"/>
      <c r="D42" s="298"/>
      <c r="E42" s="298"/>
      <c r="F42" s="298"/>
      <c r="G42" s="3"/>
    </row>
    <row r="43" spans="1:7" ht="28.5" customHeight="1" x14ac:dyDescent="0.2">
      <c r="A43" s="295" t="s">
        <v>279</v>
      </c>
      <c r="B43" s="295"/>
      <c r="C43" s="295"/>
      <c r="D43" s="295"/>
      <c r="E43" s="295"/>
      <c r="F43" s="295"/>
      <c r="G43" s="130"/>
    </row>
    <row r="44" spans="1:7" ht="12" customHeight="1" x14ac:dyDescent="0.2">
      <c r="A44" s="298" t="s">
        <v>248</v>
      </c>
      <c r="B44" s="298"/>
      <c r="C44" s="298"/>
      <c r="D44" s="298"/>
      <c r="E44" s="298"/>
      <c r="F44" s="298"/>
      <c r="G44" s="3"/>
    </row>
    <row r="45" spans="1:7" ht="12" customHeight="1" x14ac:dyDescent="0.2">
      <c r="A45" s="298" t="s">
        <v>249</v>
      </c>
      <c r="B45" s="298"/>
      <c r="C45" s="298"/>
      <c r="D45" s="298"/>
      <c r="E45" s="298"/>
      <c r="F45" s="298"/>
      <c r="G45" s="3"/>
    </row>
    <row r="46" spans="1:7" ht="28.5" customHeight="1" x14ac:dyDescent="0.2">
      <c r="A46" s="295" t="s">
        <v>280</v>
      </c>
      <c r="B46" s="295"/>
      <c r="C46" s="295"/>
      <c r="D46" s="295"/>
      <c r="E46" s="295"/>
      <c r="F46" s="295"/>
      <c r="G46" s="3"/>
    </row>
    <row r="47" spans="1:7" ht="12" customHeight="1" x14ac:dyDescent="0.2">
      <c r="A47" s="131"/>
      <c r="B47" s="3"/>
      <c r="C47" s="3"/>
      <c r="D47" s="3"/>
      <c r="E47" s="3"/>
      <c r="F47" s="3"/>
      <c r="G47" s="3"/>
    </row>
    <row r="48" spans="1:7" ht="12" customHeight="1" x14ac:dyDescent="0.2">
      <c r="A48" s="129" t="s">
        <v>56</v>
      </c>
      <c r="B48" s="3"/>
      <c r="C48" s="3"/>
      <c r="D48" s="3"/>
      <c r="E48" s="3"/>
      <c r="F48" s="3"/>
      <c r="G48" s="3"/>
    </row>
    <row r="49" spans="1:7" ht="12" customHeight="1" x14ac:dyDescent="0.2">
      <c r="A49" s="298" t="s">
        <v>250</v>
      </c>
      <c r="B49" s="298"/>
      <c r="C49" s="298"/>
      <c r="D49" s="298"/>
      <c r="E49" s="298"/>
      <c r="F49" s="298"/>
      <c r="G49" s="3"/>
    </row>
    <row r="50" spans="1:7" ht="38.25" customHeight="1" x14ac:dyDescent="0.2">
      <c r="A50" s="295" t="s">
        <v>281</v>
      </c>
      <c r="B50" s="295"/>
      <c r="C50" s="295"/>
      <c r="D50" s="295"/>
      <c r="E50" s="295"/>
      <c r="F50" s="295"/>
      <c r="G50" s="130"/>
    </row>
    <row r="51" spans="1:7" ht="12" customHeight="1" x14ac:dyDescent="0.2">
      <c r="A51" s="129"/>
      <c r="B51" s="3"/>
      <c r="C51" s="3"/>
      <c r="D51" s="3"/>
      <c r="E51" s="3"/>
      <c r="F51" s="3"/>
      <c r="G51" s="3"/>
    </row>
    <row r="52" spans="1:7" ht="12" customHeight="1" x14ac:dyDescent="0.2">
      <c r="A52" s="129" t="s">
        <v>3</v>
      </c>
      <c r="B52" s="3"/>
      <c r="C52" s="3"/>
      <c r="D52" s="3"/>
      <c r="E52" s="3"/>
      <c r="F52" s="3"/>
      <c r="G52" s="3"/>
    </row>
    <row r="53" spans="1:7" ht="12" customHeight="1" x14ac:dyDescent="0.2">
      <c r="A53" s="298" t="s">
        <v>179</v>
      </c>
      <c r="B53" s="298"/>
      <c r="C53" s="298"/>
      <c r="D53" s="298"/>
      <c r="E53" s="298"/>
      <c r="F53" s="298"/>
      <c r="G53" s="3"/>
    </row>
    <row r="54" spans="1:7" ht="12" customHeight="1" x14ac:dyDescent="0.2">
      <c r="A54" s="298" t="s">
        <v>180</v>
      </c>
      <c r="B54" s="298"/>
      <c r="C54" s="298"/>
      <c r="D54" s="298"/>
      <c r="E54" s="298"/>
      <c r="F54" s="298"/>
      <c r="G54" s="3"/>
    </row>
    <row r="55" spans="1:7" ht="12" customHeight="1" x14ac:dyDescent="0.2">
      <c r="A55" s="131"/>
      <c r="B55" s="3"/>
      <c r="C55" s="3"/>
      <c r="D55" s="3"/>
      <c r="E55" s="3"/>
      <c r="F55" s="3"/>
      <c r="G55" s="3"/>
    </row>
    <row r="56" spans="1:7" ht="12" customHeight="1" x14ac:dyDescent="0.2">
      <c r="A56" s="129" t="s">
        <v>55</v>
      </c>
      <c r="B56" s="3"/>
      <c r="C56" s="3"/>
      <c r="D56" s="3"/>
      <c r="E56" s="3"/>
      <c r="F56" s="3"/>
      <c r="G56" s="3"/>
    </row>
    <row r="57" spans="1:7" ht="12" customHeight="1" x14ac:dyDescent="0.2">
      <c r="A57" s="298" t="s">
        <v>181</v>
      </c>
      <c r="B57" s="298"/>
      <c r="C57" s="298"/>
      <c r="D57" s="298"/>
      <c r="E57" s="298"/>
      <c r="F57" s="298"/>
      <c r="G57" s="3"/>
    </row>
    <row r="58" spans="1:7" ht="12" customHeight="1" x14ac:dyDescent="0.2">
      <c r="A58" s="296" t="s">
        <v>182</v>
      </c>
      <c r="B58" s="296"/>
      <c r="C58" s="296"/>
      <c r="D58" s="296"/>
      <c r="E58" s="296"/>
      <c r="F58" s="296"/>
      <c r="G58" s="3"/>
    </row>
    <row r="59" spans="1:7" ht="12" customHeight="1" x14ac:dyDescent="0.2">
      <c r="A59" s="296" t="s">
        <v>251</v>
      </c>
      <c r="B59" s="296"/>
      <c r="C59" s="296"/>
      <c r="D59" s="296"/>
      <c r="E59" s="296"/>
      <c r="F59" s="296"/>
      <c r="G59" s="130"/>
    </row>
    <row r="60" spans="1:7" ht="28.5" customHeight="1" x14ac:dyDescent="0.2">
      <c r="A60" s="297" t="s">
        <v>282</v>
      </c>
      <c r="B60" s="297"/>
      <c r="C60" s="297"/>
      <c r="D60" s="297"/>
      <c r="E60" s="297"/>
      <c r="F60" s="297"/>
      <c r="G60" s="130"/>
    </row>
    <row r="61" spans="1:7" ht="12" customHeight="1" x14ac:dyDescent="0.2">
      <c r="A61" s="296" t="s">
        <v>183</v>
      </c>
      <c r="B61" s="296"/>
      <c r="C61" s="296"/>
      <c r="D61" s="296"/>
      <c r="E61" s="296"/>
      <c r="F61" s="296"/>
      <c r="G61" s="3"/>
    </row>
    <row r="62" spans="1:7" ht="12" customHeight="1" x14ac:dyDescent="0.2">
      <c r="A62" s="219"/>
      <c r="B62" s="3"/>
      <c r="C62" s="3"/>
      <c r="D62" s="3"/>
      <c r="E62" s="3"/>
      <c r="F62" s="3"/>
      <c r="G62" s="3"/>
    </row>
    <row r="63" spans="1:7" ht="12" customHeight="1" x14ac:dyDescent="0.2">
      <c r="A63" s="129" t="s">
        <v>168</v>
      </c>
      <c r="B63" s="3"/>
      <c r="C63" s="3"/>
      <c r="D63" s="3"/>
      <c r="E63" s="3"/>
      <c r="F63" s="3"/>
      <c r="G63" s="3"/>
    </row>
    <row r="64" spans="1:7" ht="28.5" customHeight="1" x14ac:dyDescent="0.2">
      <c r="A64" s="295" t="s">
        <v>252</v>
      </c>
      <c r="B64" s="295"/>
      <c r="C64" s="295"/>
      <c r="D64" s="295"/>
      <c r="E64" s="295"/>
      <c r="F64" s="295"/>
      <c r="G64" s="3"/>
    </row>
    <row r="65" spans="1:7" ht="12" customHeight="1" x14ac:dyDescent="0.2">
      <c r="A65" s="295" t="s">
        <v>184</v>
      </c>
      <c r="B65" s="295"/>
      <c r="C65" s="295"/>
      <c r="D65" s="295"/>
      <c r="E65" s="295"/>
      <c r="F65" s="295"/>
      <c r="G65" s="3"/>
    </row>
    <row r="66" spans="1:7" ht="12" customHeight="1" x14ac:dyDescent="0.2">
      <c r="A66" s="298" t="s">
        <v>176</v>
      </c>
      <c r="B66" s="298"/>
      <c r="C66" s="298"/>
      <c r="D66" s="298"/>
      <c r="E66" s="298"/>
      <c r="F66" s="298"/>
      <c r="G66" s="133"/>
    </row>
    <row r="67" spans="1:7" ht="12" customHeight="1" x14ac:dyDescent="0.2">
      <c r="A67" s="298" t="s">
        <v>177</v>
      </c>
      <c r="B67" s="298"/>
      <c r="C67" s="298"/>
      <c r="D67" s="298"/>
      <c r="E67" s="298"/>
      <c r="F67" s="298"/>
      <c r="G67" s="3"/>
    </row>
    <row r="68" spans="1:7" ht="12" customHeight="1" x14ac:dyDescent="0.2">
      <c r="A68" s="295" t="s">
        <v>253</v>
      </c>
      <c r="B68" s="295"/>
      <c r="C68" s="295"/>
      <c r="D68" s="295"/>
      <c r="E68" s="295"/>
      <c r="F68" s="295"/>
      <c r="G68" s="3"/>
    </row>
    <row r="69" spans="1:7" ht="12" customHeight="1" x14ac:dyDescent="0.2">
      <c r="A69" s="298" t="s">
        <v>254</v>
      </c>
      <c r="B69" s="298"/>
      <c r="C69" s="298"/>
      <c r="D69" s="298"/>
      <c r="E69" s="298"/>
      <c r="F69" s="298"/>
      <c r="G69" s="3"/>
    </row>
    <row r="70" spans="1:7" ht="12" customHeight="1" x14ac:dyDescent="0.2">
      <c r="A70" s="131"/>
      <c r="B70" s="3"/>
      <c r="C70" s="3"/>
      <c r="D70" s="3"/>
      <c r="E70" s="3"/>
      <c r="F70" s="3"/>
      <c r="G70" s="3"/>
    </row>
    <row r="71" spans="1:7" ht="25.5" customHeight="1" x14ac:dyDescent="0.2">
      <c r="A71" s="129" t="s">
        <v>185</v>
      </c>
      <c r="B71" s="3"/>
      <c r="C71" s="3"/>
      <c r="D71" s="3"/>
      <c r="E71" s="3"/>
      <c r="F71" s="3"/>
      <c r="G71" s="3"/>
    </row>
    <row r="72" spans="1:7" ht="36.75" customHeight="1" x14ac:dyDescent="0.2">
      <c r="A72" s="295" t="s">
        <v>283</v>
      </c>
      <c r="B72" s="295"/>
      <c r="C72" s="295"/>
      <c r="D72" s="295"/>
      <c r="E72" s="295"/>
      <c r="F72" s="295"/>
      <c r="G72" s="3"/>
    </row>
    <row r="73" spans="1:7" ht="12" customHeight="1" x14ac:dyDescent="0.2">
      <c r="A73" s="295" t="s">
        <v>284</v>
      </c>
      <c r="B73" s="295"/>
      <c r="C73" s="295"/>
      <c r="D73" s="295"/>
      <c r="E73" s="295"/>
      <c r="F73" s="295"/>
      <c r="G73" s="3"/>
    </row>
    <row r="74" spans="1:7" ht="12" customHeight="1" x14ac:dyDescent="0.2">
      <c r="A74" s="295" t="s">
        <v>186</v>
      </c>
      <c r="B74" s="295"/>
      <c r="C74" s="295"/>
      <c r="D74" s="295"/>
      <c r="E74" s="295"/>
      <c r="F74" s="295"/>
      <c r="G74" s="3"/>
    </row>
    <row r="75" spans="1:7" ht="28.5" customHeight="1" x14ac:dyDescent="0.2">
      <c r="A75" s="295" t="s">
        <v>285</v>
      </c>
      <c r="B75" s="295"/>
      <c r="C75" s="295"/>
      <c r="D75" s="295"/>
      <c r="E75" s="295"/>
      <c r="F75" s="295"/>
      <c r="G75" s="130"/>
    </row>
    <row r="76" spans="1:7" ht="12" customHeight="1" x14ac:dyDescent="0.2">
      <c r="A76" s="298" t="s">
        <v>255</v>
      </c>
      <c r="B76" s="298"/>
      <c r="C76" s="298"/>
      <c r="D76" s="298"/>
      <c r="E76" s="298"/>
      <c r="F76" s="298"/>
      <c r="G76" s="3"/>
    </row>
    <row r="77" spans="1:7" ht="12" customHeight="1" x14ac:dyDescent="0.2">
      <c r="A77" s="295" t="s">
        <v>256</v>
      </c>
      <c r="B77" s="295"/>
      <c r="C77" s="295"/>
      <c r="D77" s="295"/>
      <c r="E77" s="295"/>
      <c r="F77" s="295"/>
      <c r="G77" s="130"/>
    </row>
    <row r="78" spans="1:7" ht="12" customHeight="1" x14ac:dyDescent="0.2">
      <c r="A78" s="298" t="s">
        <v>286</v>
      </c>
      <c r="B78" s="298"/>
      <c r="C78" s="298"/>
      <c r="D78" s="298"/>
      <c r="E78" s="298"/>
      <c r="F78" s="298"/>
      <c r="G78" s="3"/>
    </row>
    <row r="79" spans="1:7" ht="12" customHeight="1" x14ac:dyDescent="0.2">
      <c r="A79" s="295" t="s">
        <v>257</v>
      </c>
      <c r="B79" s="295"/>
      <c r="C79" s="295"/>
      <c r="D79" s="295"/>
      <c r="E79" s="295"/>
      <c r="F79" s="295"/>
      <c r="G79" s="3"/>
    </row>
    <row r="80" spans="1:7" ht="12" customHeight="1" x14ac:dyDescent="0.2">
      <c r="A80" s="117"/>
      <c r="G80" s="3"/>
    </row>
    <row r="81" spans="1:7" ht="25.5" customHeight="1" x14ac:dyDescent="0.2">
      <c r="A81" s="117"/>
      <c r="G81" s="130"/>
    </row>
    <row r="82" spans="1:7" x14ac:dyDescent="0.2">
      <c r="A82" s="117"/>
    </row>
    <row r="83" spans="1:7" x14ac:dyDescent="0.2">
      <c r="A83" s="117"/>
    </row>
    <row r="84" spans="1:7" x14ac:dyDescent="0.2">
      <c r="A84" s="117"/>
    </row>
    <row r="85" spans="1:7" x14ac:dyDescent="0.2">
      <c r="A85" s="117"/>
    </row>
    <row r="86" spans="1:7" ht="3.75" customHeight="1" x14ac:dyDescent="0.2">
      <c r="A86" s="117"/>
    </row>
    <row r="87" spans="1:7" x14ac:dyDescent="0.2">
      <c r="A87" s="47"/>
    </row>
    <row r="90" spans="1:7" ht="4.5" customHeight="1" x14ac:dyDescent="0.2">
      <c r="A90" s="47"/>
    </row>
    <row r="91" spans="1:7" x14ac:dyDescent="0.2">
      <c r="A91" s="47"/>
    </row>
    <row r="96" spans="1:7" ht="4.5" customHeight="1" x14ac:dyDescent="0.2"/>
    <row r="97" spans="1:1" x14ac:dyDescent="0.2">
      <c r="A97" s="47"/>
    </row>
    <row r="99" spans="1:1" x14ac:dyDescent="0.2">
      <c r="A99" s="48"/>
    </row>
    <row r="100" spans="1:1" x14ac:dyDescent="0.2">
      <c r="A100" s="48"/>
    </row>
    <row r="101" spans="1:1" x14ac:dyDescent="0.2">
      <c r="A101" s="48"/>
    </row>
    <row r="104" spans="1:1" ht="4.5" customHeight="1" x14ac:dyDescent="0.2"/>
    <row r="105" spans="1:1" x14ac:dyDescent="0.2">
      <c r="A105" s="47"/>
    </row>
    <row r="108" spans="1:1" ht="4.5" customHeight="1" x14ac:dyDescent="0.2"/>
    <row r="109" spans="1:1" x14ac:dyDescent="0.2">
      <c r="A109" s="47"/>
    </row>
    <row r="113" spans="1:1" ht="3.75" customHeight="1" x14ac:dyDescent="0.2"/>
    <row r="114" spans="1:1" x14ac:dyDescent="0.2">
      <c r="A114" s="47"/>
    </row>
  </sheetData>
  <mergeCells count="53">
    <mergeCell ref="A17:F17"/>
    <mergeCell ref="A4:F4"/>
    <mergeCell ref="A6:F6"/>
    <mergeCell ref="A11:F11"/>
    <mergeCell ref="A15:F15"/>
    <mergeCell ref="A16:F16"/>
    <mergeCell ref="A9:F9"/>
    <mergeCell ref="A10:F10"/>
    <mergeCell ref="A14:F14"/>
    <mergeCell ref="A18:F18"/>
    <mergeCell ref="A20:F20"/>
    <mergeCell ref="A36:F36"/>
    <mergeCell ref="A19:F19"/>
    <mergeCell ref="A21:F21"/>
    <mergeCell ref="A22:F22"/>
    <mergeCell ref="A26:F26"/>
    <mergeCell ref="A27:F27"/>
    <mergeCell ref="A28:F28"/>
    <mergeCell ref="A32:F32"/>
    <mergeCell ref="A25:F25"/>
    <mergeCell ref="A31:F31"/>
    <mergeCell ref="A35:F35"/>
    <mergeCell ref="A67:F67"/>
    <mergeCell ref="A78:F78"/>
    <mergeCell ref="A66:F66"/>
    <mergeCell ref="A75:F75"/>
    <mergeCell ref="A76:F76"/>
    <mergeCell ref="A77:F77"/>
    <mergeCell ref="A73:F73"/>
    <mergeCell ref="A74:F74"/>
    <mergeCell ref="A68:F68"/>
    <mergeCell ref="A69:F69"/>
    <mergeCell ref="A57:F57"/>
    <mergeCell ref="A79:F79"/>
    <mergeCell ref="A72:F72"/>
    <mergeCell ref="A41:F41"/>
    <mergeCell ref="A37:F37"/>
    <mergeCell ref="A42:F42"/>
    <mergeCell ref="A44:F44"/>
    <mergeCell ref="A40:F40"/>
    <mergeCell ref="A45:F45"/>
    <mergeCell ref="A54:F54"/>
    <mergeCell ref="A43:F43"/>
    <mergeCell ref="A46:F46"/>
    <mergeCell ref="A50:F50"/>
    <mergeCell ref="A49:F49"/>
    <mergeCell ref="A53:F53"/>
    <mergeCell ref="A65:F65"/>
    <mergeCell ref="A64:F64"/>
    <mergeCell ref="A58:F58"/>
    <mergeCell ref="A59:F59"/>
    <mergeCell ref="A60:F60"/>
    <mergeCell ref="A61:F61"/>
  </mergeCells>
  <printOptions horizontalCentered="1" verticalCentered="1"/>
  <pageMargins left="0.5" right="0.5" top="0.5" bottom="0.5" header="0" footer="0"/>
  <pageSetup scale="77" fitToHeight="2" orientation="landscape" horizontalDpi="300" verticalDpi="300"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51"/>
  <sheetViews>
    <sheetView zoomScale="115" zoomScaleNormal="115" zoomScaleSheetLayoutView="115" workbookViewId="0"/>
  </sheetViews>
  <sheetFormatPr defaultRowHeight="15" x14ac:dyDescent="0.2"/>
  <cols>
    <col min="1" max="1" width="45.42578125" style="1" bestFit="1" customWidth="1"/>
    <col min="2" max="2" width="21.7109375" style="1" bestFit="1" customWidth="1"/>
    <col min="4" max="4" width="22.28515625" customWidth="1"/>
    <col min="5" max="5" width="17.28515625" customWidth="1"/>
    <col min="6" max="6" width="12.42578125" customWidth="1"/>
    <col min="7" max="7" width="16.42578125" customWidth="1"/>
    <col min="8" max="8" width="14.5703125" customWidth="1"/>
    <col min="9" max="9" width="15" customWidth="1"/>
    <col min="10" max="10" width="11.140625" customWidth="1"/>
  </cols>
  <sheetData>
    <row r="1" spans="1:9" x14ac:dyDescent="0.2">
      <c r="A1" s="1" t="s">
        <v>16</v>
      </c>
      <c r="B1" s="2" t="s">
        <v>17</v>
      </c>
      <c r="D1" t="s">
        <v>61</v>
      </c>
      <c r="E1" t="s">
        <v>46</v>
      </c>
    </row>
    <row r="2" spans="1:9" x14ac:dyDescent="0.2">
      <c r="A2" s="1" t="s">
        <v>214</v>
      </c>
      <c r="B2" s="2">
        <v>0.28699999999999998</v>
      </c>
      <c r="D2" t="s">
        <v>58</v>
      </c>
      <c r="E2" s="288">
        <v>14784</v>
      </c>
    </row>
    <row r="3" spans="1:9" x14ac:dyDescent="0.2">
      <c r="A3" s="1" t="s">
        <v>215</v>
      </c>
      <c r="B3" s="2">
        <v>0.32100000000000001</v>
      </c>
      <c r="D3" t="s">
        <v>59</v>
      </c>
      <c r="E3" s="288">
        <v>14784</v>
      </c>
    </row>
    <row r="4" spans="1:9" x14ac:dyDescent="0.2">
      <c r="A4" s="1" t="s">
        <v>216</v>
      </c>
      <c r="B4" s="2">
        <v>0.17899999999999999</v>
      </c>
      <c r="D4" t="s">
        <v>60</v>
      </c>
      <c r="E4" s="288">
        <v>11116</v>
      </c>
    </row>
    <row r="5" spans="1:9" x14ac:dyDescent="0.2">
      <c r="A5" s="1" t="s">
        <v>217</v>
      </c>
      <c r="B5" s="4">
        <v>0.3</v>
      </c>
      <c r="E5" s="288"/>
    </row>
    <row r="6" spans="1:9" x14ac:dyDescent="0.2">
      <c r="A6" s="1" t="s">
        <v>218</v>
      </c>
      <c r="B6" s="4">
        <v>0.16</v>
      </c>
    </row>
    <row r="7" spans="1:9" x14ac:dyDescent="0.2">
      <c r="A7" s="1" t="s">
        <v>219</v>
      </c>
      <c r="B7" s="2">
        <v>0.38600000000000001</v>
      </c>
      <c r="D7" s="3" t="s">
        <v>47</v>
      </c>
      <c r="E7" s="3" t="s">
        <v>47</v>
      </c>
      <c r="F7" s="3" t="s">
        <v>47</v>
      </c>
    </row>
    <row r="8" spans="1:9" x14ac:dyDescent="0.2">
      <c r="A8" s="1" t="s">
        <v>220</v>
      </c>
      <c r="B8" s="2">
        <v>0.17899999999999999</v>
      </c>
    </row>
    <row r="9" spans="1:9" x14ac:dyDescent="0.2">
      <c r="A9" s="1" t="s">
        <v>221</v>
      </c>
      <c r="B9" s="2">
        <v>8.5999999999999993E-2</v>
      </c>
      <c r="D9" s="7" t="s">
        <v>92</v>
      </c>
      <c r="E9" s="7" t="s">
        <v>75</v>
      </c>
      <c r="F9" s="7" t="s">
        <v>74</v>
      </c>
      <c r="G9" s="7" t="s">
        <v>93</v>
      </c>
      <c r="H9" s="7" t="s">
        <v>94</v>
      </c>
      <c r="I9" s="7" t="s">
        <v>95</v>
      </c>
    </row>
    <row r="10" spans="1:9" x14ac:dyDescent="0.2">
      <c r="A10" s="1" t="s">
        <v>222</v>
      </c>
      <c r="B10" s="4">
        <v>0.36499999999999999</v>
      </c>
      <c r="D10" s="3" t="s">
        <v>233</v>
      </c>
      <c r="E10" s="6">
        <v>0.28000000000000003</v>
      </c>
      <c r="F10" s="6">
        <v>40</v>
      </c>
      <c r="G10" s="6">
        <v>80</v>
      </c>
      <c r="H10" s="6">
        <v>180</v>
      </c>
      <c r="I10" s="6">
        <v>540</v>
      </c>
    </row>
    <row r="11" spans="1:9" x14ac:dyDescent="0.2">
      <c r="A11" s="1" t="s">
        <v>223</v>
      </c>
      <c r="B11" s="4">
        <v>0.17899999999999999</v>
      </c>
      <c r="D11" s="3" t="s">
        <v>192</v>
      </c>
      <c r="E11" s="6">
        <v>0.28000000000000003</v>
      </c>
      <c r="F11" s="6">
        <v>40</v>
      </c>
      <c r="G11" s="6">
        <v>80</v>
      </c>
      <c r="H11" s="6">
        <v>180</v>
      </c>
      <c r="I11" s="6">
        <v>540</v>
      </c>
    </row>
    <row r="12" spans="1:9" x14ac:dyDescent="0.2">
      <c r="A12" s="1" t="s">
        <v>224</v>
      </c>
      <c r="B12" s="2">
        <v>0.16</v>
      </c>
      <c r="D12" s="3" t="s">
        <v>234</v>
      </c>
      <c r="E12" s="6">
        <v>0.28000000000000003</v>
      </c>
      <c r="F12" s="6">
        <v>54</v>
      </c>
      <c r="G12" s="6">
        <v>108</v>
      </c>
      <c r="H12" s="6">
        <v>243</v>
      </c>
      <c r="I12" s="6">
        <v>729</v>
      </c>
    </row>
    <row r="13" spans="1:9" x14ac:dyDescent="0.2">
      <c r="A13" s="1" t="s">
        <v>18</v>
      </c>
      <c r="B13" s="2">
        <v>0</v>
      </c>
      <c r="D13" s="3" t="s">
        <v>235</v>
      </c>
      <c r="E13" s="6">
        <v>0.28000000000000003</v>
      </c>
      <c r="F13" s="6">
        <v>90</v>
      </c>
      <c r="G13" s="6">
        <v>180</v>
      </c>
      <c r="H13" s="6">
        <v>405</v>
      </c>
      <c r="I13" s="6">
        <v>1215</v>
      </c>
    </row>
    <row r="14" spans="1:9" x14ac:dyDescent="0.2">
      <c r="A14" s="1" t="s">
        <v>19</v>
      </c>
      <c r="B14" s="2">
        <v>0.40899999999999997</v>
      </c>
      <c r="D14" s="3" t="s">
        <v>236</v>
      </c>
      <c r="E14" s="220">
        <v>0.32700000000000001</v>
      </c>
    </row>
    <row r="15" spans="1:9" x14ac:dyDescent="0.2">
      <c r="A15" s="1" t="s">
        <v>20</v>
      </c>
      <c r="B15" s="2">
        <v>0.38700000000000001</v>
      </c>
      <c r="D15" s="3" t="s">
        <v>237</v>
      </c>
      <c r="E15" s="220">
        <v>0.65500000000000003</v>
      </c>
      <c r="F15" s="6"/>
      <c r="G15" s="6"/>
      <c r="H15" s="6"/>
      <c r="I15" s="6"/>
    </row>
    <row r="16" spans="1:9" x14ac:dyDescent="0.2">
      <c r="A16" s="1" t="s">
        <v>21</v>
      </c>
      <c r="B16" s="2">
        <v>0.17899999999999999</v>
      </c>
    </row>
    <row r="17" spans="1:6" x14ac:dyDescent="0.2">
      <c r="A17" s="1" t="s">
        <v>22</v>
      </c>
      <c r="B17" s="2">
        <v>0.16</v>
      </c>
    </row>
    <row r="18" spans="1:6" x14ac:dyDescent="0.2">
      <c r="A18" s="1" t="s">
        <v>261</v>
      </c>
      <c r="B18" s="2">
        <v>0.17899999999999999</v>
      </c>
    </row>
    <row r="19" spans="1:6" x14ac:dyDescent="0.2">
      <c r="A19" s="1" t="s">
        <v>23</v>
      </c>
      <c r="B19" s="2">
        <v>8.5999999999999993E-2</v>
      </c>
    </row>
    <row r="20" spans="1:6" x14ac:dyDescent="0.2">
      <c r="A20" s="1" t="s">
        <v>24</v>
      </c>
      <c r="B20" s="2">
        <v>0.17899999999999999</v>
      </c>
      <c r="F20" s="3" t="s">
        <v>47</v>
      </c>
    </row>
    <row r="21" spans="1:6" x14ac:dyDescent="0.2">
      <c r="A21" s="1" t="s">
        <v>25</v>
      </c>
      <c r="B21" s="2">
        <v>0.17899999999999999</v>
      </c>
    </row>
    <row r="22" spans="1:6" x14ac:dyDescent="0.2">
      <c r="A22" s="1" t="s">
        <v>26</v>
      </c>
      <c r="B22" s="2">
        <v>0.16</v>
      </c>
    </row>
    <row r="23" spans="1:6" x14ac:dyDescent="0.2">
      <c r="A23" s="1" t="s">
        <v>27</v>
      </c>
      <c r="B23" s="2">
        <v>0.45</v>
      </c>
    </row>
    <row r="24" spans="1:6" x14ac:dyDescent="0.2">
      <c r="A24" s="1" t="s">
        <v>28</v>
      </c>
      <c r="B24" s="2">
        <v>0.45</v>
      </c>
      <c r="D24" s="3" t="s">
        <v>125</v>
      </c>
      <c r="E24" s="3" t="s">
        <v>112</v>
      </c>
    </row>
    <row r="25" spans="1:6" x14ac:dyDescent="0.2">
      <c r="A25" s="1" t="s">
        <v>29</v>
      </c>
      <c r="B25" s="2">
        <v>0.17899999999999999</v>
      </c>
      <c r="D25" s="3" t="s">
        <v>110</v>
      </c>
      <c r="E25" s="135">
        <v>0.35399999999999998</v>
      </c>
    </row>
    <row r="26" spans="1:6" x14ac:dyDescent="0.2">
      <c r="A26" s="1" t="s">
        <v>30</v>
      </c>
      <c r="B26" s="2">
        <v>0.16</v>
      </c>
      <c r="D26" s="3" t="s">
        <v>111</v>
      </c>
      <c r="E26" s="135">
        <v>0.13400000000000001</v>
      </c>
    </row>
    <row r="27" spans="1:6" x14ac:dyDescent="0.2">
      <c r="A27" s="1" t="s">
        <v>31</v>
      </c>
      <c r="B27" s="2">
        <v>0.32300000000000001</v>
      </c>
      <c r="D27" s="3" t="s">
        <v>190</v>
      </c>
      <c r="E27" s="135">
        <v>0.26</v>
      </c>
    </row>
    <row r="28" spans="1:6" x14ac:dyDescent="0.2">
      <c r="A28" s="1" t="s">
        <v>32</v>
      </c>
      <c r="B28" s="2">
        <v>0.30099999999999999</v>
      </c>
      <c r="D28" s="3" t="s">
        <v>191</v>
      </c>
      <c r="E28" s="135">
        <v>0.08</v>
      </c>
    </row>
    <row r="29" spans="1:6" x14ac:dyDescent="0.2">
      <c r="A29" s="1" t="s">
        <v>33</v>
      </c>
      <c r="B29" s="2">
        <v>0.16</v>
      </c>
      <c r="D29" s="3" t="s">
        <v>260</v>
      </c>
      <c r="E29" s="155"/>
    </row>
    <row r="30" spans="1:6" x14ac:dyDescent="0.2">
      <c r="A30" s="1" t="s">
        <v>225</v>
      </c>
      <c r="B30" s="4">
        <v>0.318</v>
      </c>
    </row>
    <row r="31" spans="1:6" x14ac:dyDescent="0.2">
      <c r="A31" s="1" t="s">
        <v>226</v>
      </c>
      <c r="B31" s="4">
        <v>0.32100000000000001</v>
      </c>
      <c r="D31" s="3" t="s">
        <v>99</v>
      </c>
    </row>
    <row r="32" spans="1:6" x14ac:dyDescent="0.2">
      <c r="A32" s="1" t="s">
        <v>227</v>
      </c>
      <c r="B32" s="4">
        <v>0.16</v>
      </c>
      <c r="D32">
        <v>1</v>
      </c>
    </row>
    <row r="33" spans="1:4" x14ac:dyDescent="0.2">
      <c r="A33" s="1" t="s">
        <v>215</v>
      </c>
      <c r="B33" s="4">
        <v>0.32100000000000001</v>
      </c>
      <c r="D33">
        <v>2</v>
      </c>
    </row>
    <row r="34" spans="1:4" x14ac:dyDescent="0.2">
      <c r="A34" s="1" t="s">
        <v>34</v>
      </c>
      <c r="B34" s="2">
        <v>0.433</v>
      </c>
      <c r="D34">
        <v>3</v>
      </c>
    </row>
    <row r="35" spans="1:4" x14ac:dyDescent="0.2">
      <c r="A35" s="1" t="s">
        <v>35</v>
      </c>
      <c r="B35" s="2">
        <v>0.47799999999999998</v>
      </c>
      <c r="D35">
        <v>4</v>
      </c>
    </row>
    <row r="36" spans="1:4" x14ac:dyDescent="0.2">
      <c r="A36" s="156" t="s">
        <v>262</v>
      </c>
      <c r="B36" s="4">
        <v>0.40200000000000002</v>
      </c>
      <c r="D36">
        <v>5</v>
      </c>
    </row>
    <row r="37" spans="1:4" x14ac:dyDescent="0.2">
      <c r="A37" s="1" t="s">
        <v>36</v>
      </c>
      <c r="B37" s="2">
        <v>0.52300000000000002</v>
      </c>
      <c r="D37" s="9" t="s">
        <v>145</v>
      </c>
    </row>
    <row r="38" spans="1:4" x14ac:dyDescent="0.2">
      <c r="A38" s="1" t="s">
        <v>37</v>
      </c>
      <c r="B38" s="2">
        <v>0.49299999999999999</v>
      </c>
      <c r="D38" s="9" t="s">
        <v>146</v>
      </c>
    </row>
    <row r="39" spans="1:4" x14ac:dyDescent="0.2">
      <c r="A39" s="1" t="s">
        <v>38</v>
      </c>
      <c r="B39" s="2">
        <v>0.443</v>
      </c>
      <c r="D39" s="9" t="s">
        <v>147</v>
      </c>
    </row>
    <row r="40" spans="1:4" x14ac:dyDescent="0.2">
      <c r="A40" s="1" t="s">
        <v>228</v>
      </c>
      <c r="B40" s="2">
        <v>8.5999999999999993E-2</v>
      </c>
      <c r="D40" s="9" t="s">
        <v>148</v>
      </c>
    </row>
    <row r="41" spans="1:4" x14ac:dyDescent="0.2">
      <c r="A41" s="1" t="s">
        <v>39</v>
      </c>
      <c r="B41" s="2">
        <v>0.64900000000000002</v>
      </c>
    </row>
    <row r="42" spans="1:4" x14ac:dyDescent="0.2">
      <c r="A42" s="1" t="s">
        <v>40</v>
      </c>
      <c r="B42" s="2">
        <v>0.64900000000000002</v>
      </c>
    </row>
    <row r="43" spans="1:4" x14ac:dyDescent="0.2">
      <c r="A43" s="1" t="s">
        <v>41</v>
      </c>
      <c r="B43" s="2">
        <v>0.64900000000000002</v>
      </c>
    </row>
    <row r="44" spans="1:4" x14ac:dyDescent="0.2">
      <c r="A44" s="1" t="s">
        <v>42</v>
      </c>
      <c r="B44" s="2">
        <v>0.65200000000000002</v>
      </c>
    </row>
    <row r="45" spans="1:4" x14ac:dyDescent="0.2">
      <c r="A45" s="1" t="s">
        <v>229</v>
      </c>
      <c r="B45" s="2">
        <v>0.496</v>
      </c>
    </row>
    <row r="46" spans="1:4" x14ac:dyDescent="0.2">
      <c r="A46" s="1" t="s">
        <v>230</v>
      </c>
      <c r="B46" s="2">
        <v>8.5999999999999993E-2</v>
      </c>
    </row>
    <row r="47" spans="1:4" x14ac:dyDescent="0.2">
      <c r="A47" s="1" t="s">
        <v>43</v>
      </c>
      <c r="B47" s="4">
        <v>0.17899999999999999</v>
      </c>
    </row>
    <row r="48" spans="1:4" x14ac:dyDescent="0.2">
      <c r="A48" s="1" t="s">
        <v>44</v>
      </c>
      <c r="B48" s="4">
        <v>0.16</v>
      </c>
    </row>
    <row r="49" spans="1:4" x14ac:dyDescent="0.2">
      <c r="A49" s="1" t="s">
        <v>263</v>
      </c>
      <c r="B49" s="4">
        <v>0</v>
      </c>
    </row>
    <row r="50" spans="1:4" x14ac:dyDescent="0.2">
      <c r="A50" s="1" t="s">
        <v>45</v>
      </c>
      <c r="B50" s="4">
        <v>0</v>
      </c>
    </row>
    <row r="51" spans="1:4" x14ac:dyDescent="0.2">
      <c r="D51" s="1" t="str">
        <f>Update</f>
        <v>Template updated: 09/08/23</v>
      </c>
    </row>
  </sheetData>
  <pageMargins left="0.5" right="0.5" top="0.5" bottom="0.5" header="0.3" footer="0.3"/>
  <pageSetup scale="71" orientation="landscape"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37"/>
  <sheetViews>
    <sheetView defaultGridColor="0" colorId="22" zoomScale="130" zoomScaleNormal="130" zoomScaleSheetLayoutView="90" zoomScalePageLayoutView="70" workbookViewId="0">
      <selection activeCell="C3" sqref="C3:I3"/>
    </sheetView>
  </sheetViews>
  <sheetFormatPr defaultColWidth="15.42578125" defaultRowHeight="12" x14ac:dyDescent="0.2"/>
  <cols>
    <col min="1" max="1" width="3.7109375" style="26" customWidth="1"/>
    <col min="2" max="2" width="21.140625" style="12" customWidth="1"/>
    <col min="3" max="3" width="20.7109375" style="12" customWidth="1"/>
    <col min="4" max="4" width="9.28515625" style="12" customWidth="1"/>
    <col min="5" max="5" width="8.42578125" style="12" customWidth="1"/>
    <col min="6" max="6" width="8.7109375" style="12" customWidth="1"/>
    <col min="7" max="7" width="8.42578125" style="24" customWidth="1"/>
    <col min="8" max="8" width="8" style="12" customWidth="1"/>
    <col min="9" max="9" width="12" style="12" customWidth="1"/>
    <col min="10" max="10" width="10.5703125" style="12" customWidth="1"/>
    <col min="11" max="11" width="8.140625" style="12" customWidth="1"/>
    <col min="12" max="12" width="8.7109375" style="12" customWidth="1"/>
    <col min="13" max="13" width="9.85546875" style="25" customWidth="1"/>
    <col min="14" max="14" width="10.85546875" style="12" customWidth="1"/>
    <col min="15" max="15" width="10.140625" style="12" customWidth="1"/>
    <col min="16" max="16" width="18.42578125" style="11" customWidth="1"/>
    <col min="17" max="16384" width="15.42578125" style="12"/>
  </cols>
  <sheetData>
    <row r="1" spans="1:16" s="11" customFormat="1" ht="21.75" customHeight="1" x14ac:dyDescent="0.2">
      <c r="A1" s="331" t="s">
        <v>114</v>
      </c>
      <c r="B1" s="331"/>
      <c r="C1" s="331"/>
      <c r="D1" s="331"/>
      <c r="E1" s="331"/>
      <c r="F1" s="331"/>
      <c r="G1" s="331"/>
      <c r="H1" s="331"/>
      <c r="I1" s="331"/>
      <c r="J1" s="331"/>
      <c r="K1" s="331"/>
      <c r="L1" s="331"/>
      <c r="M1" s="331"/>
      <c r="N1" s="331"/>
      <c r="O1" s="331"/>
      <c r="P1" s="10"/>
    </row>
    <row r="2" spans="1:16" ht="13.15" customHeight="1" x14ac:dyDescent="0.2">
      <c r="A2" s="369" t="s">
        <v>77</v>
      </c>
      <c r="B2" s="370"/>
      <c r="C2" s="370"/>
      <c r="D2" s="370"/>
      <c r="E2" s="370"/>
      <c r="F2" s="370"/>
      <c r="G2" s="370"/>
      <c r="H2" s="370"/>
      <c r="I2" s="371"/>
      <c r="J2" s="372" t="s">
        <v>82</v>
      </c>
      <c r="K2" s="372"/>
      <c r="L2" s="373"/>
      <c r="M2" s="374"/>
      <c r="N2" s="374"/>
      <c r="O2" s="375"/>
      <c r="P2" s="10"/>
    </row>
    <row r="3" spans="1:16" x14ac:dyDescent="0.2">
      <c r="A3" s="290"/>
      <c r="B3" s="78" t="s">
        <v>78</v>
      </c>
      <c r="C3" s="376"/>
      <c r="D3" s="377"/>
      <c r="E3" s="377"/>
      <c r="F3" s="377"/>
      <c r="G3" s="377"/>
      <c r="H3" s="377"/>
      <c r="I3" s="378"/>
      <c r="J3" s="379" t="s">
        <v>80</v>
      </c>
      <c r="K3" s="379"/>
      <c r="L3" s="380"/>
      <c r="M3" s="381"/>
      <c r="N3" s="381"/>
      <c r="O3" s="382"/>
      <c r="P3" s="10"/>
    </row>
    <row r="4" spans="1:16" x14ac:dyDescent="0.2">
      <c r="A4" s="290"/>
      <c r="B4" s="289" t="s">
        <v>79</v>
      </c>
      <c r="C4" s="383" t="s">
        <v>326</v>
      </c>
      <c r="D4" s="384"/>
      <c r="E4" s="384"/>
      <c r="F4" s="384"/>
      <c r="G4" s="384"/>
      <c r="H4" s="384"/>
      <c r="I4" s="385"/>
      <c r="J4" s="386" t="s">
        <v>81</v>
      </c>
      <c r="K4" s="386"/>
      <c r="L4" s="387"/>
      <c r="M4" s="388"/>
      <c r="N4" s="388"/>
      <c r="O4" s="389"/>
      <c r="P4" s="10"/>
    </row>
    <row r="5" spans="1:16" x14ac:dyDescent="0.2">
      <c r="A5" s="314"/>
      <c r="B5" s="315"/>
      <c r="C5" s="315"/>
      <c r="D5" s="315"/>
      <c r="E5" s="315"/>
      <c r="F5" s="315"/>
      <c r="G5" s="315"/>
      <c r="H5" s="315"/>
      <c r="I5" s="315"/>
      <c r="J5" s="315"/>
      <c r="K5" s="315"/>
      <c r="L5" s="315"/>
      <c r="M5" s="315"/>
      <c r="N5" s="315"/>
      <c r="O5" s="316"/>
      <c r="P5" s="10"/>
    </row>
    <row r="6" spans="1:16" s="14" customFormat="1" ht="36" x14ac:dyDescent="0.2">
      <c r="A6" s="167"/>
      <c r="B6" s="80" t="s">
        <v>53</v>
      </c>
      <c r="C6" s="80" t="s">
        <v>128</v>
      </c>
      <c r="D6" s="81" t="s">
        <v>126</v>
      </c>
      <c r="E6" s="81" t="s">
        <v>258</v>
      </c>
      <c r="F6" s="81" t="s">
        <v>57</v>
      </c>
      <c r="G6" s="138" t="s">
        <v>76</v>
      </c>
      <c r="H6" s="81" t="s">
        <v>259</v>
      </c>
      <c r="I6" s="139" t="s">
        <v>129</v>
      </c>
      <c r="J6" s="140" t="s">
        <v>49</v>
      </c>
      <c r="K6" s="159" t="s">
        <v>264</v>
      </c>
      <c r="L6" s="159" t="s">
        <v>127</v>
      </c>
      <c r="M6" s="140" t="s">
        <v>50</v>
      </c>
      <c r="N6" s="141" t="s">
        <v>335</v>
      </c>
      <c r="O6" s="168" t="s">
        <v>204</v>
      </c>
      <c r="P6" s="13"/>
    </row>
    <row r="7" spans="1:16" x14ac:dyDescent="0.2">
      <c r="A7" s="169">
        <v>1</v>
      </c>
      <c r="B7" s="160" t="s">
        <v>12</v>
      </c>
      <c r="C7" s="160" t="s">
        <v>219</v>
      </c>
      <c r="D7" s="136">
        <v>0</v>
      </c>
      <c r="E7" s="85">
        <f>D7*9</f>
        <v>0</v>
      </c>
      <c r="F7" s="136">
        <v>0</v>
      </c>
      <c r="G7" s="86"/>
      <c r="H7" s="85">
        <f>F7*G7</f>
        <v>0</v>
      </c>
      <c r="I7" s="99">
        <v>0</v>
      </c>
      <c r="J7" s="88">
        <f>ROUND((I7*D7)+(I7/9*G7*F7),0)</f>
        <v>0</v>
      </c>
      <c r="K7" s="89">
        <f>IFERROR(VLOOKUP(C7,Lists!A2:B50,2,FALSE),"0")</f>
        <v>0.38600000000000001</v>
      </c>
      <c r="L7" s="89">
        <v>0.17899999999999999</v>
      </c>
      <c r="M7" s="88">
        <f>ROUND(((D7*I7)*K7)+(I7/9*F7*G7)*L7,0)</f>
        <v>0</v>
      </c>
      <c r="N7" s="90">
        <f>J7+M7</f>
        <v>0</v>
      </c>
      <c r="O7" s="170">
        <f>'Cost Share'!N4</f>
        <v>0</v>
      </c>
    </row>
    <row r="8" spans="1:16" x14ac:dyDescent="0.2">
      <c r="A8" s="169">
        <v>2</v>
      </c>
      <c r="B8" s="160" t="s">
        <v>12</v>
      </c>
      <c r="C8" s="160" t="s">
        <v>219</v>
      </c>
      <c r="D8" s="136">
        <v>0</v>
      </c>
      <c r="E8" s="85">
        <f t="shared" ref="E8:E12" si="0">D8*9</f>
        <v>0</v>
      </c>
      <c r="F8" s="136">
        <v>0</v>
      </c>
      <c r="G8" s="86"/>
      <c r="H8" s="85">
        <f t="shared" ref="H8:H12" si="1">F8*G8</f>
        <v>0</v>
      </c>
      <c r="I8" s="99">
        <v>0</v>
      </c>
      <c r="J8" s="88">
        <f t="shared" ref="J8:J12" si="2">ROUND((I8*D8)+(I8/9*G8*F8),0)</f>
        <v>0</v>
      </c>
      <c r="K8" s="89">
        <f>IFERROR(VLOOKUP(C8,Lists!A2:B50,2,FALSE),"0")</f>
        <v>0.38600000000000001</v>
      </c>
      <c r="L8" s="89">
        <v>0.17899999999999999</v>
      </c>
      <c r="M8" s="88">
        <f t="shared" ref="M8:M12" si="3">ROUND(((D8*I8)*K8)+(I8/9*F8*G8)*L8,0)</f>
        <v>0</v>
      </c>
      <c r="N8" s="90">
        <f t="shared" ref="N8:N12" si="4">J8+M8</f>
        <v>0</v>
      </c>
      <c r="O8" s="170">
        <f>'Cost Share'!N5</f>
        <v>0</v>
      </c>
    </row>
    <row r="9" spans="1:16" x14ac:dyDescent="0.2">
      <c r="A9" s="169">
        <v>3</v>
      </c>
      <c r="B9" s="160" t="s">
        <v>12</v>
      </c>
      <c r="C9" s="160" t="s">
        <v>219</v>
      </c>
      <c r="D9" s="136">
        <v>0</v>
      </c>
      <c r="E9" s="85">
        <f t="shared" si="0"/>
        <v>0</v>
      </c>
      <c r="F9" s="136">
        <v>0</v>
      </c>
      <c r="G9" s="86"/>
      <c r="H9" s="85">
        <f t="shared" si="1"/>
        <v>0</v>
      </c>
      <c r="I9" s="99">
        <v>0</v>
      </c>
      <c r="J9" s="88">
        <f t="shared" si="2"/>
        <v>0</v>
      </c>
      <c r="K9" s="89">
        <f>IFERROR(VLOOKUP(C9,Lists!A2:B50,2,FALSE),"0")</f>
        <v>0.38600000000000001</v>
      </c>
      <c r="L9" s="89">
        <v>0.17899999999999999</v>
      </c>
      <c r="M9" s="88">
        <f t="shared" si="3"/>
        <v>0</v>
      </c>
      <c r="N9" s="90">
        <f t="shared" si="4"/>
        <v>0</v>
      </c>
      <c r="O9" s="170">
        <f>'Cost Share'!N6</f>
        <v>0</v>
      </c>
    </row>
    <row r="10" spans="1:16" x14ac:dyDescent="0.2">
      <c r="A10" s="169">
        <v>4</v>
      </c>
      <c r="B10" s="160" t="s">
        <v>12</v>
      </c>
      <c r="C10" s="160" t="s">
        <v>219</v>
      </c>
      <c r="D10" s="136">
        <v>0</v>
      </c>
      <c r="E10" s="85">
        <f t="shared" si="0"/>
        <v>0</v>
      </c>
      <c r="F10" s="136">
        <v>0</v>
      </c>
      <c r="G10" s="86"/>
      <c r="H10" s="85">
        <f t="shared" si="1"/>
        <v>0</v>
      </c>
      <c r="I10" s="99">
        <v>0</v>
      </c>
      <c r="J10" s="88">
        <f t="shared" si="2"/>
        <v>0</v>
      </c>
      <c r="K10" s="89">
        <f>IFERROR(VLOOKUP(C10,Lists!A2:B50,2,FALSE),"0")</f>
        <v>0.38600000000000001</v>
      </c>
      <c r="L10" s="89">
        <v>0.17899999999999999</v>
      </c>
      <c r="M10" s="88">
        <f t="shared" si="3"/>
        <v>0</v>
      </c>
      <c r="N10" s="90">
        <f t="shared" si="4"/>
        <v>0</v>
      </c>
      <c r="O10" s="170">
        <f>'Cost Share'!N7</f>
        <v>0</v>
      </c>
    </row>
    <row r="11" spans="1:16" x14ac:dyDescent="0.2">
      <c r="A11" s="169">
        <v>5</v>
      </c>
      <c r="B11" s="160" t="s">
        <v>12</v>
      </c>
      <c r="C11" s="160" t="s">
        <v>219</v>
      </c>
      <c r="D11" s="136">
        <v>0</v>
      </c>
      <c r="E11" s="85">
        <f t="shared" si="0"/>
        <v>0</v>
      </c>
      <c r="F11" s="136">
        <v>0</v>
      </c>
      <c r="G11" s="86"/>
      <c r="H11" s="85">
        <f t="shared" si="1"/>
        <v>0</v>
      </c>
      <c r="I11" s="99">
        <v>0</v>
      </c>
      <c r="J11" s="88">
        <f t="shared" si="2"/>
        <v>0</v>
      </c>
      <c r="K11" s="89">
        <f>IFERROR(VLOOKUP(C11,Lists!A2:B50,2,FALSE),"0")</f>
        <v>0.38600000000000001</v>
      </c>
      <c r="L11" s="89">
        <v>0.17899999999999999</v>
      </c>
      <c r="M11" s="88">
        <f t="shared" si="3"/>
        <v>0</v>
      </c>
      <c r="N11" s="90">
        <f t="shared" si="4"/>
        <v>0</v>
      </c>
      <c r="O11" s="170">
        <f>'Cost Share'!N8</f>
        <v>0</v>
      </c>
    </row>
    <row r="12" spans="1:16" s="11" customFormat="1" x14ac:dyDescent="0.2">
      <c r="A12" s="169">
        <v>6</v>
      </c>
      <c r="B12" s="160" t="s">
        <v>12</v>
      </c>
      <c r="C12" s="160" t="s">
        <v>219</v>
      </c>
      <c r="D12" s="136">
        <v>0</v>
      </c>
      <c r="E12" s="85">
        <f t="shared" si="0"/>
        <v>0</v>
      </c>
      <c r="F12" s="136">
        <v>0</v>
      </c>
      <c r="G12" s="86"/>
      <c r="H12" s="85">
        <f t="shared" si="1"/>
        <v>0</v>
      </c>
      <c r="I12" s="99">
        <v>0</v>
      </c>
      <c r="J12" s="88">
        <f t="shared" si="2"/>
        <v>0</v>
      </c>
      <c r="K12" s="89">
        <f>IFERROR(VLOOKUP(C12,Lists!A2:B50,2,FALSE),"0")</f>
        <v>0.38600000000000001</v>
      </c>
      <c r="L12" s="89">
        <v>0.17899999999999999</v>
      </c>
      <c r="M12" s="88">
        <f t="shared" si="3"/>
        <v>0</v>
      </c>
      <c r="N12" s="90">
        <f t="shared" si="4"/>
        <v>0</v>
      </c>
      <c r="O12" s="170">
        <f>'Cost Share'!N9</f>
        <v>0</v>
      </c>
    </row>
    <row r="13" spans="1:16" s="11" customFormat="1" ht="12.75" customHeight="1" x14ac:dyDescent="0.2">
      <c r="A13" s="362" t="s">
        <v>47</v>
      </c>
      <c r="B13" s="363"/>
      <c r="C13" s="363"/>
      <c r="D13" s="363"/>
      <c r="E13" s="363"/>
      <c r="F13" s="363"/>
      <c r="G13" s="363"/>
      <c r="H13" s="363"/>
      <c r="I13" s="363"/>
      <c r="J13" s="363"/>
      <c r="K13" s="363"/>
      <c r="L13" s="363"/>
      <c r="M13" s="363"/>
      <c r="N13" s="363"/>
      <c r="O13" s="364"/>
    </row>
    <row r="14" spans="1:16" x14ac:dyDescent="0.2">
      <c r="A14" s="317" t="s">
        <v>115</v>
      </c>
      <c r="B14" s="318"/>
      <c r="C14" s="318"/>
      <c r="D14" s="318"/>
      <c r="E14" s="318"/>
      <c r="F14" s="318"/>
      <c r="G14" s="318"/>
      <c r="H14" s="318"/>
      <c r="I14" s="318"/>
      <c r="J14" s="92">
        <f>SUM(J7:J12)</f>
        <v>0</v>
      </c>
      <c r="K14" s="360"/>
      <c r="L14" s="361"/>
      <c r="M14" s="93">
        <f>SUM(M7:M12)</f>
        <v>0</v>
      </c>
      <c r="N14" s="92">
        <f>SUM(N7:N12)</f>
        <v>0</v>
      </c>
      <c r="O14" s="172">
        <f>'Cost Share'!N11</f>
        <v>0</v>
      </c>
    </row>
    <row r="15" spans="1:16" s="11" customFormat="1" x14ac:dyDescent="0.2">
      <c r="A15" s="311"/>
      <c r="B15" s="312"/>
      <c r="C15" s="312"/>
      <c r="D15" s="312"/>
      <c r="E15" s="312"/>
      <c r="F15" s="312"/>
      <c r="G15" s="312"/>
      <c r="H15" s="312"/>
      <c r="I15" s="312"/>
      <c r="J15" s="312"/>
      <c r="K15" s="312"/>
      <c r="L15" s="312"/>
      <c r="M15" s="312"/>
      <c r="N15" s="312"/>
      <c r="O15" s="313"/>
    </row>
    <row r="16" spans="1:16" s="15" customFormat="1" ht="36" x14ac:dyDescent="0.2">
      <c r="A16" s="173"/>
      <c r="B16" s="80" t="s">
        <v>48</v>
      </c>
      <c r="C16" s="80" t="s">
        <v>128</v>
      </c>
      <c r="D16" s="142" t="s">
        <v>265</v>
      </c>
      <c r="E16" s="143" t="s">
        <v>76</v>
      </c>
      <c r="F16" s="142" t="s">
        <v>13</v>
      </c>
      <c r="G16" s="365"/>
      <c r="H16" s="366"/>
      <c r="I16" s="139" t="s">
        <v>129</v>
      </c>
      <c r="J16" s="140" t="s">
        <v>49</v>
      </c>
      <c r="K16" s="159" t="s">
        <v>17</v>
      </c>
      <c r="L16" s="159"/>
      <c r="M16" s="140" t="s">
        <v>50</v>
      </c>
      <c r="N16" s="141" t="s">
        <v>335</v>
      </c>
      <c r="O16" s="168" t="s">
        <v>204</v>
      </c>
    </row>
    <row r="17" spans="1:16" x14ac:dyDescent="0.2">
      <c r="A17" s="169">
        <v>1</v>
      </c>
      <c r="B17" s="160" t="s">
        <v>12</v>
      </c>
      <c r="C17" s="160" t="s">
        <v>19</v>
      </c>
      <c r="D17" s="136">
        <v>0</v>
      </c>
      <c r="E17" s="163"/>
      <c r="F17" s="94">
        <f>D17*E17</f>
        <v>0</v>
      </c>
      <c r="G17" s="365"/>
      <c r="H17" s="366"/>
      <c r="I17" s="99">
        <v>0</v>
      </c>
      <c r="J17" s="95">
        <f>ROUND(I17/12*D17*E17,0)</f>
        <v>0</v>
      </c>
      <c r="K17" s="89">
        <f>IFERROR(VLOOKUP(C17,Lists!A2:B50,2,FALSE),"0")</f>
        <v>0.40899999999999997</v>
      </c>
      <c r="L17" s="159"/>
      <c r="M17" s="90">
        <f>ROUND(J17*K17,0)</f>
        <v>0</v>
      </c>
      <c r="N17" s="90">
        <f>J17+M17</f>
        <v>0</v>
      </c>
      <c r="O17" s="170">
        <f>'Cost Share'!N14</f>
        <v>0</v>
      </c>
    </row>
    <row r="18" spans="1:16" x14ac:dyDescent="0.2">
      <c r="A18" s="169">
        <v>2</v>
      </c>
      <c r="B18" s="160" t="s">
        <v>12</v>
      </c>
      <c r="C18" s="160" t="s">
        <v>19</v>
      </c>
      <c r="D18" s="136">
        <v>0</v>
      </c>
      <c r="E18" s="163"/>
      <c r="F18" s="94">
        <f t="shared" ref="F18:F21" si="5">D18*E18</f>
        <v>0</v>
      </c>
      <c r="G18" s="365"/>
      <c r="H18" s="366"/>
      <c r="I18" s="99">
        <v>0</v>
      </c>
      <c r="J18" s="95">
        <f t="shared" ref="J18:J21" si="6">ROUND(I18/12*D18*E18,0)</f>
        <v>0</v>
      </c>
      <c r="K18" s="89">
        <f>IFERROR(VLOOKUP(C18,Lists!A2:B50,2,FALSE),"0")</f>
        <v>0.40899999999999997</v>
      </c>
      <c r="L18" s="159"/>
      <c r="M18" s="90">
        <f t="shared" ref="M18:M21" si="7">ROUND(J18*K18,0)</f>
        <v>0</v>
      </c>
      <c r="N18" s="90">
        <f>J18+M18</f>
        <v>0</v>
      </c>
      <c r="O18" s="170">
        <f>'Cost Share'!N15</f>
        <v>0</v>
      </c>
    </row>
    <row r="19" spans="1:16" x14ac:dyDescent="0.2">
      <c r="A19" s="169">
        <v>3</v>
      </c>
      <c r="B19" s="160" t="s">
        <v>12</v>
      </c>
      <c r="C19" s="160" t="s">
        <v>19</v>
      </c>
      <c r="D19" s="136">
        <v>0</v>
      </c>
      <c r="E19" s="163"/>
      <c r="F19" s="94">
        <f t="shared" si="5"/>
        <v>0</v>
      </c>
      <c r="G19" s="365"/>
      <c r="H19" s="366"/>
      <c r="I19" s="99">
        <v>0</v>
      </c>
      <c r="J19" s="95">
        <f t="shared" si="6"/>
        <v>0</v>
      </c>
      <c r="K19" s="89">
        <f>IFERROR(VLOOKUP(C19,Lists!A2:B50,2,FALSE),"0")</f>
        <v>0.40899999999999997</v>
      </c>
      <c r="L19" s="159"/>
      <c r="M19" s="90">
        <f t="shared" si="7"/>
        <v>0</v>
      </c>
      <c r="N19" s="90">
        <f>J19+M19</f>
        <v>0</v>
      </c>
      <c r="O19" s="170">
        <f>'Cost Share'!N16</f>
        <v>0</v>
      </c>
      <c r="P19" s="11" t="s">
        <v>47</v>
      </c>
    </row>
    <row r="20" spans="1:16" x14ac:dyDescent="0.2">
      <c r="A20" s="169">
        <v>4</v>
      </c>
      <c r="B20" s="160" t="s">
        <v>12</v>
      </c>
      <c r="C20" s="160" t="s">
        <v>19</v>
      </c>
      <c r="D20" s="136">
        <v>0</v>
      </c>
      <c r="E20" s="163"/>
      <c r="F20" s="94">
        <f t="shared" si="5"/>
        <v>0</v>
      </c>
      <c r="G20" s="365"/>
      <c r="H20" s="366"/>
      <c r="I20" s="99">
        <v>0</v>
      </c>
      <c r="J20" s="95">
        <f t="shared" si="6"/>
        <v>0</v>
      </c>
      <c r="K20" s="89">
        <f>IFERROR(VLOOKUP(C20,Lists!A2:B50,2,FALSE),"0")</f>
        <v>0.40899999999999997</v>
      </c>
      <c r="L20" s="159"/>
      <c r="M20" s="90">
        <f t="shared" si="7"/>
        <v>0</v>
      </c>
      <c r="N20" s="90">
        <f>J20+M20</f>
        <v>0</v>
      </c>
      <c r="O20" s="170">
        <f>'Cost Share'!N17</f>
        <v>0</v>
      </c>
    </row>
    <row r="21" spans="1:16" x14ac:dyDescent="0.2">
      <c r="A21" s="169">
        <v>5</v>
      </c>
      <c r="B21" s="160" t="s">
        <v>12</v>
      </c>
      <c r="C21" s="160" t="s">
        <v>19</v>
      </c>
      <c r="D21" s="136">
        <v>0</v>
      </c>
      <c r="E21" s="163"/>
      <c r="F21" s="94">
        <f t="shared" si="5"/>
        <v>0</v>
      </c>
      <c r="G21" s="365"/>
      <c r="H21" s="366"/>
      <c r="I21" s="99">
        <v>0</v>
      </c>
      <c r="J21" s="95">
        <f t="shared" si="6"/>
        <v>0</v>
      </c>
      <c r="K21" s="89">
        <f>IFERROR(VLOOKUP(C21,Lists!A2:B50,2,FALSE),"0")</f>
        <v>0.40899999999999997</v>
      </c>
      <c r="L21" s="159"/>
      <c r="M21" s="90">
        <f t="shared" si="7"/>
        <v>0</v>
      </c>
      <c r="N21" s="90">
        <f>J21+M21</f>
        <v>0</v>
      </c>
      <c r="O21" s="170">
        <f>'Cost Share'!N18</f>
        <v>0</v>
      </c>
    </row>
    <row r="22" spans="1:16" x14ac:dyDescent="0.2">
      <c r="A22" s="319"/>
      <c r="B22" s="320"/>
      <c r="C22" s="320"/>
      <c r="D22" s="320"/>
      <c r="E22" s="320"/>
      <c r="F22" s="320"/>
      <c r="G22" s="320"/>
      <c r="H22" s="320"/>
      <c r="I22" s="320"/>
      <c r="J22" s="320"/>
      <c r="K22" s="320"/>
      <c r="L22" s="320"/>
      <c r="M22" s="320"/>
      <c r="N22" s="320"/>
      <c r="O22" s="321"/>
    </row>
    <row r="23" spans="1:16" x14ac:dyDescent="0.2">
      <c r="A23" s="317" t="s">
        <v>116</v>
      </c>
      <c r="B23" s="318"/>
      <c r="C23" s="318"/>
      <c r="D23" s="318"/>
      <c r="E23" s="318"/>
      <c r="F23" s="318"/>
      <c r="G23" s="318"/>
      <c r="H23" s="318"/>
      <c r="I23" s="318"/>
      <c r="J23" s="92">
        <f>SUM(J17:J21)</f>
        <v>0</v>
      </c>
      <c r="K23" s="360"/>
      <c r="L23" s="361"/>
      <c r="M23" s="92">
        <f>SUM(M17:M21)</f>
        <v>0</v>
      </c>
      <c r="N23" s="92">
        <f>SUM(N17:N21)</f>
        <v>0</v>
      </c>
      <c r="O23" s="172">
        <f>SUM(O17:O21)</f>
        <v>0</v>
      </c>
    </row>
    <row r="24" spans="1:16" s="11" customFormat="1" x14ac:dyDescent="0.2">
      <c r="A24" s="311"/>
      <c r="B24" s="312"/>
      <c r="C24" s="312"/>
      <c r="D24" s="312"/>
      <c r="E24" s="312"/>
      <c r="F24" s="312"/>
      <c r="G24" s="312"/>
      <c r="H24" s="312"/>
      <c r="I24" s="312"/>
      <c r="J24" s="312"/>
      <c r="K24" s="312"/>
      <c r="L24" s="312"/>
      <c r="M24" s="312"/>
      <c r="N24" s="312"/>
      <c r="O24" s="313"/>
    </row>
    <row r="25" spans="1:16" s="15" customFormat="1" ht="36" x14ac:dyDescent="0.2">
      <c r="A25" s="174"/>
      <c r="B25" s="97" t="s">
        <v>51</v>
      </c>
      <c r="C25" s="96"/>
      <c r="D25" s="81" t="s">
        <v>266</v>
      </c>
      <c r="E25" s="144" t="s">
        <v>267</v>
      </c>
      <c r="F25" s="144" t="s">
        <v>268</v>
      </c>
      <c r="G25" s="145" t="s">
        <v>269</v>
      </c>
      <c r="H25" s="96"/>
      <c r="I25" s="139" t="s">
        <v>231</v>
      </c>
      <c r="J25" s="140" t="s">
        <v>49</v>
      </c>
      <c r="K25" s="354"/>
      <c r="L25" s="355"/>
      <c r="M25" s="356"/>
      <c r="N25" s="141" t="s">
        <v>335</v>
      </c>
      <c r="O25" s="168" t="s">
        <v>204</v>
      </c>
    </row>
    <row r="26" spans="1:16" x14ac:dyDescent="0.2">
      <c r="A26" s="169">
        <v>1</v>
      </c>
      <c r="B26" s="320" t="s">
        <v>52</v>
      </c>
      <c r="C26" s="320"/>
      <c r="D26" s="86"/>
      <c r="E26" s="163"/>
      <c r="F26" s="86"/>
      <c r="G26" s="86"/>
      <c r="H26" s="98"/>
      <c r="I26" s="119">
        <v>0</v>
      </c>
      <c r="J26" s="90">
        <f>ROUND((D26*I26*E26)+(F26*I26*G26),0)</f>
        <v>0</v>
      </c>
      <c r="K26" s="354"/>
      <c r="L26" s="355"/>
      <c r="M26" s="356"/>
      <c r="N26" s="90">
        <f>J26</f>
        <v>0</v>
      </c>
      <c r="O26" s="170">
        <f>'Cost Share'!N23</f>
        <v>0</v>
      </c>
    </row>
    <row r="27" spans="1:16" x14ac:dyDescent="0.2">
      <c r="A27" s="169">
        <v>2</v>
      </c>
      <c r="B27" s="320" t="s">
        <v>52</v>
      </c>
      <c r="C27" s="320"/>
      <c r="D27" s="86"/>
      <c r="E27" s="163"/>
      <c r="F27" s="86"/>
      <c r="G27" s="86"/>
      <c r="H27" s="98"/>
      <c r="I27" s="119">
        <v>0</v>
      </c>
      <c r="J27" s="90">
        <f t="shared" ref="J27:J29" si="8">ROUND((D27*I27*E27)+(F27*I27*G27),0)</f>
        <v>0</v>
      </c>
      <c r="K27" s="354"/>
      <c r="L27" s="355"/>
      <c r="M27" s="356"/>
      <c r="N27" s="90">
        <f t="shared" ref="N27:N29" si="9">J27</f>
        <v>0</v>
      </c>
      <c r="O27" s="170">
        <f>'Cost Share'!N24</f>
        <v>0</v>
      </c>
    </row>
    <row r="28" spans="1:16" x14ac:dyDescent="0.2">
      <c r="A28" s="169">
        <v>3</v>
      </c>
      <c r="B28" s="320" t="s">
        <v>6</v>
      </c>
      <c r="C28" s="320"/>
      <c r="D28" s="86"/>
      <c r="E28" s="163"/>
      <c r="F28" s="86"/>
      <c r="G28" s="86"/>
      <c r="H28" s="98"/>
      <c r="I28" s="119">
        <v>0</v>
      </c>
      <c r="J28" s="90">
        <f t="shared" si="8"/>
        <v>0</v>
      </c>
      <c r="K28" s="354"/>
      <c r="L28" s="355"/>
      <c r="M28" s="356"/>
      <c r="N28" s="90">
        <f t="shared" si="9"/>
        <v>0</v>
      </c>
      <c r="O28" s="170">
        <f>'Cost Share'!N25</f>
        <v>0</v>
      </c>
    </row>
    <row r="29" spans="1:16" x14ac:dyDescent="0.2">
      <c r="A29" s="169">
        <v>4</v>
      </c>
      <c r="B29" s="320" t="s">
        <v>6</v>
      </c>
      <c r="C29" s="320"/>
      <c r="D29" s="86"/>
      <c r="E29" s="163"/>
      <c r="F29" s="86"/>
      <c r="G29" s="86"/>
      <c r="H29" s="98"/>
      <c r="I29" s="119">
        <v>0</v>
      </c>
      <c r="J29" s="90">
        <f t="shared" si="8"/>
        <v>0</v>
      </c>
      <c r="K29" s="354"/>
      <c r="L29" s="355"/>
      <c r="M29" s="356"/>
      <c r="N29" s="90">
        <f t="shared" si="9"/>
        <v>0</v>
      </c>
      <c r="O29" s="170">
        <f>'Cost Share'!N26</f>
        <v>0</v>
      </c>
    </row>
    <row r="30" spans="1:16" x14ac:dyDescent="0.2">
      <c r="A30" s="319"/>
      <c r="B30" s="320"/>
      <c r="C30" s="320"/>
      <c r="D30" s="320"/>
      <c r="E30" s="320"/>
      <c r="F30" s="320"/>
      <c r="G30" s="320"/>
      <c r="H30" s="320"/>
      <c r="I30" s="320"/>
      <c r="J30" s="320"/>
      <c r="K30" s="320"/>
      <c r="L30" s="320"/>
      <c r="M30" s="320"/>
      <c r="N30" s="320"/>
      <c r="O30" s="321"/>
    </row>
    <row r="31" spans="1:16" ht="36" x14ac:dyDescent="0.2">
      <c r="A31" s="169"/>
      <c r="B31" s="158"/>
      <c r="C31" s="80" t="s">
        <v>128</v>
      </c>
      <c r="D31" s="146" t="s">
        <v>270</v>
      </c>
      <c r="E31" s="147" t="s">
        <v>108</v>
      </c>
      <c r="F31" s="147" t="s">
        <v>46</v>
      </c>
      <c r="G31" s="367"/>
      <c r="H31" s="367"/>
      <c r="I31" s="367"/>
      <c r="J31" s="146" t="s">
        <v>49</v>
      </c>
      <c r="K31" s="357"/>
      <c r="L31" s="358"/>
      <c r="M31" s="359"/>
      <c r="N31" s="141" t="s">
        <v>335</v>
      </c>
      <c r="O31" s="168" t="s">
        <v>204</v>
      </c>
    </row>
    <row r="32" spans="1:16" x14ac:dyDescent="0.2">
      <c r="A32" s="169">
        <v>5</v>
      </c>
      <c r="B32" s="158" t="s">
        <v>0</v>
      </c>
      <c r="C32" s="160" t="s">
        <v>60</v>
      </c>
      <c r="D32" s="86"/>
      <c r="E32" s="84">
        <v>0</v>
      </c>
      <c r="F32" s="100">
        <f>IFERROR(VLOOKUP(C32,Table2[#All],2,FALSE),"0")</f>
        <v>11116</v>
      </c>
      <c r="G32" s="368"/>
      <c r="H32" s="368"/>
      <c r="I32" s="368"/>
      <c r="J32" s="91">
        <f>ROUND((D32*E32*F32),0)</f>
        <v>0</v>
      </c>
      <c r="K32" s="357"/>
      <c r="L32" s="358"/>
      <c r="M32" s="359"/>
      <c r="N32" s="101">
        <f>J32</f>
        <v>0</v>
      </c>
      <c r="O32" s="170">
        <f>'Cost Share'!N29</f>
        <v>0</v>
      </c>
    </row>
    <row r="33" spans="1:15" x14ac:dyDescent="0.2">
      <c r="A33" s="169">
        <v>6</v>
      </c>
      <c r="B33" s="158" t="s">
        <v>0</v>
      </c>
      <c r="C33" s="160" t="s">
        <v>60</v>
      </c>
      <c r="D33" s="86"/>
      <c r="E33" s="84">
        <v>0</v>
      </c>
      <c r="F33" s="100">
        <f>IFERROR(VLOOKUP(C33,Table2[#All],2,FALSE),"0")</f>
        <v>11116</v>
      </c>
      <c r="G33" s="368"/>
      <c r="H33" s="368"/>
      <c r="I33" s="368"/>
      <c r="J33" s="91">
        <f>ROUND((D33*E33*F33),0)</f>
        <v>0</v>
      </c>
      <c r="K33" s="357"/>
      <c r="L33" s="358"/>
      <c r="M33" s="359"/>
      <c r="N33" s="101">
        <f>J33</f>
        <v>0</v>
      </c>
      <c r="O33" s="170">
        <f>'Cost Share'!N30</f>
        <v>0</v>
      </c>
    </row>
    <row r="34" spans="1:15" x14ac:dyDescent="0.2">
      <c r="A34" s="319"/>
      <c r="B34" s="320"/>
      <c r="C34" s="320"/>
      <c r="D34" s="320"/>
      <c r="E34" s="320"/>
      <c r="F34" s="320"/>
      <c r="G34" s="320"/>
      <c r="H34" s="320"/>
      <c r="I34" s="320"/>
      <c r="J34" s="320"/>
      <c r="K34" s="320"/>
      <c r="L34" s="320"/>
      <c r="M34" s="320"/>
      <c r="N34" s="320"/>
      <c r="O34" s="321"/>
    </row>
    <row r="35" spans="1:15" ht="12.6" customHeight="1" x14ac:dyDescent="0.2">
      <c r="A35" s="317" t="s">
        <v>289</v>
      </c>
      <c r="B35" s="318"/>
      <c r="C35" s="318"/>
      <c r="D35" s="318"/>
      <c r="E35" s="318"/>
      <c r="F35" s="318"/>
      <c r="G35" s="318"/>
      <c r="H35" s="318"/>
      <c r="I35" s="318"/>
      <c r="J35" s="102">
        <f>SUM(J26:J33)</f>
        <v>0</v>
      </c>
      <c r="K35" s="327"/>
      <c r="L35" s="328"/>
      <c r="M35" s="329"/>
      <c r="N35" s="92">
        <f>SUM(N26:N33)</f>
        <v>0</v>
      </c>
      <c r="O35" s="172">
        <f>SUM(O26:O33)</f>
        <v>0</v>
      </c>
    </row>
    <row r="36" spans="1:15" s="11" customFormat="1" ht="26.1" customHeight="1" x14ac:dyDescent="0.2">
      <c r="A36" s="332"/>
      <c r="B36" s="333"/>
      <c r="C36" s="333"/>
      <c r="D36" s="333"/>
      <c r="E36" s="333"/>
      <c r="F36" s="333"/>
      <c r="G36" s="333"/>
      <c r="H36" s="333"/>
      <c r="I36" s="334"/>
      <c r="J36" s="144" t="s">
        <v>336</v>
      </c>
      <c r="K36" s="335"/>
      <c r="L36" s="334"/>
      <c r="M36" s="144" t="s">
        <v>337</v>
      </c>
      <c r="N36" s="144" t="s">
        <v>338</v>
      </c>
      <c r="O36" s="294" t="s">
        <v>334</v>
      </c>
    </row>
    <row r="37" spans="1:15" x14ac:dyDescent="0.2">
      <c r="A37" s="317" t="s">
        <v>117</v>
      </c>
      <c r="B37" s="318"/>
      <c r="C37" s="318"/>
      <c r="D37" s="318"/>
      <c r="E37" s="318"/>
      <c r="F37" s="318"/>
      <c r="G37" s="318"/>
      <c r="H37" s="318"/>
      <c r="I37" s="318"/>
      <c r="J37" s="92">
        <f>+SUM(J14+J35+J23)</f>
        <v>0</v>
      </c>
      <c r="K37" s="325"/>
      <c r="L37" s="325"/>
      <c r="M37" s="92">
        <f>+SUM(M14+K35+M23)</f>
        <v>0</v>
      </c>
      <c r="N37" s="92">
        <f>+SUM(N14+N35+N23)</f>
        <v>0</v>
      </c>
      <c r="O37" s="172">
        <f>SUM(O35,O23,O14)</f>
        <v>0</v>
      </c>
    </row>
    <row r="38" spans="1:15" s="11" customFormat="1" x14ac:dyDescent="0.2">
      <c r="A38" s="311"/>
      <c r="B38" s="312"/>
      <c r="C38" s="312"/>
      <c r="D38" s="312"/>
      <c r="E38" s="312"/>
      <c r="F38" s="312"/>
      <c r="G38" s="312"/>
      <c r="H38" s="312"/>
      <c r="I38" s="312"/>
      <c r="J38" s="312"/>
      <c r="K38" s="312"/>
      <c r="L38" s="312"/>
      <c r="M38" s="312"/>
      <c r="N38" s="312"/>
      <c r="O38" s="313"/>
    </row>
    <row r="39" spans="1:15" s="11" customFormat="1" ht="24" customHeight="1" x14ac:dyDescent="0.2">
      <c r="A39" s="171"/>
      <c r="B39" s="97" t="s">
        <v>62</v>
      </c>
      <c r="C39" s="157"/>
      <c r="D39" s="144" t="s">
        <v>104</v>
      </c>
      <c r="E39" s="146" t="s">
        <v>270</v>
      </c>
      <c r="F39" s="336" t="s">
        <v>47</v>
      </c>
      <c r="G39" s="337"/>
      <c r="H39" s="337"/>
      <c r="I39" s="337"/>
      <c r="J39" s="337"/>
      <c r="K39" s="337"/>
      <c r="L39" s="337"/>
      <c r="M39" s="337"/>
      <c r="N39" s="337"/>
      <c r="O39" s="338"/>
    </row>
    <row r="40" spans="1:15" x14ac:dyDescent="0.2">
      <c r="A40" s="169">
        <v>1</v>
      </c>
      <c r="B40" s="158" t="s">
        <v>62</v>
      </c>
      <c r="C40" s="157"/>
      <c r="D40" s="103">
        <v>10030</v>
      </c>
      <c r="E40" s="160"/>
      <c r="F40" s="342"/>
      <c r="G40" s="342"/>
      <c r="H40" s="342"/>
      <c r="I40" s="342"/>
      <c r="J40" s="342"/>
      <c r="K40" s="342"/>
      <c r="L40" s="342"/>
      <c r="M40" s="342"/>
      <c r="N40" s="120">
        <f>ROUND(SUM(D40*E40),0)</f>
        <v>0</v>
      </c>
      <c r="O40" s="175">
        <v>0</v>
      </c>
    </row>
    <row r="41" spans="1:15" x14ac:dyDescent="0.2">
      <c r="A41" s="319"/>
      <c r="B41" s="320"/>
      <c r="C41" s="320"/>
      <c r="D41" s="320"/>
      <c r="E41" s="320"/>
      <c r="F41" s="320"/>
      <c r="G41" s="320"/>
      <c r="H41" s="320"/>
      <c r="I41" s="320"/>
      <c r="J41" s="320"/>
      <c r="K41" s="320"/>
      <c r="L41" s="320"/>
      <c r="M41" s="320"/>
      <c r="N41" s="320"/>
      <c r="O41" s="321"/>
    </row>
    <row r="42" spans="1:15" x14ac:dyDescent="0.2">
      <c r="A42" s="317" t="s">
        <v>118</v>
      </c>
      <c r="B42" s="318"/>
      <c r="C42" s="318"/>
      <c r="D42" s="318"/>
      <c r="E42" s="318"/>
      <c r="F42" s="318"/>
      <c r="G42" s="318"/>
      <c r="H42" s="318"/>
      <c r="I42" s="318"/>
      <c r="J42" s="318"/>
      <c r="K42" s="318"/>
      <c r="L42" s="318"/>
      <c r="M42" s="318"/>
      <c r="N42" s="92">
        <f>N40</f>
        <v>0</v>
      </c>
      <c r="O42" s="172">
        <f>SUM(O40)</f>
        <v>0</v>
      </c>
    </row>
    <row r="43" spans="1:15" x14ac:dyDescent="0.2">
      <c r="A43" s="311"/>
      <c r="B43" s="312"/>
      <c r="C43" s="312"/>
      <c r="D43" s="312"/>
      <c r="E43" s="312"/>
      <c r="F43" s="312"/>
      <c r="G43" s="312"/>
      <c r="H43" s="312"/>
      <c r="I43" s="312"/>
      <c r="J43" s="312"/>
      <c r="K43" s="312"/>
      <c r="L43" s="312"/>
      <c r="M43" s="312"/>
      <c r="N43" s="312"/>
      <c r="O43" s="313"/>
    </row>
    <row r="44" spans="1:15" x14ac:dyDescent="0.2">
      <c r="A44" s="169"/>
      <c r="B44" s="162" t="s">
        <v>54</v>
      </c>
      <c r="C44" s="320" t="s">
        <v>209</v>
      </c>
      <c r="D44" s="320"/>
      <c r="E44" s="320"/>
      <c r="F44" s="320"/>
      <c r="G44" s="320"/>
      <c r="H44" s="320"/>
      <c r="I44" s="320"/>
      <c r="J44" s="320"/>
      <c r="K44" s="320"/>
      <c r="L44" s="320"/>
      <c r="M44" s="320"/>
      <c r="N44" s="320"/>
      <c r="O44" s="321"/>
    </row>
    <row r="45" spans="1:15" x14ac:dyDescent="0.2">
      <c r="A45" s="169">
        <v>1</v>
      </c>
      <c r="B45" s="330" t="s">
        <v>47</v>
      </c>
      <c r="C45" s="330"/>
      <c r="D45" s="330"/>
      <c r="E45" s="330"/>
      <c r="F45" s="330"/>
      <c r="G45" s="330"/>
      <c r="H45" s="330"/>
      <c r="I45" s="326" t="s">
        <v>47</v>
      </c>
      <c r="J45" s="326"/>
      <c r="K45" s="326"/>
      <c r="L45" s="326"/>
      <c r="M45" s="326"/>
      <c r="N45" s="99">
        <v>0</v>
      </c>
      <c r="O45" s="176">
        <v>0</v>
      </c>
    </row>
    <row r="46" spans="1:15" x14ac:dyDescent="0.2">
      <c r="A46" s="169">
        <v>2</v>
      </c>
      <c r="B46" s="330"/>
      <c r="C46" s="330"/>
      <c r="D46" s="330"/>
      <c r="E46" s="330"/>
      <c r="F46" s="330"/>
      <c r="G46" s="330"/>
      <c r="H46" s="330"/>
      <c r="I46" s="326"/>
      <c r="J46" s="326"/>
      <c r="K46" s="326"/>
      <c r="L46" s="326"/>
      <c r="M46" s="326"/>
      <c r="N46" s="99">
        <v>0</v>
      </c>
      <c r="O46" s="176">
        <v>0</v>
      </c>
    </row>
    <row r="47" spans="1:15" x14ac:dyDescent="0.2">
      <c r="A47" s="169">
        <v>3</v>
      </c>
      <c r="B47" s="330"/>
      <c r="C47" s="330"/>
      <c r="D47" s="330"/>
      <c r="E47" s="330"/>
      <c r="F47" s="330"/>
      <c r="G47" s="330"/>
      <c r="H47" s="330"/>
      <c r="I47" s="326"/>
      <c r="J47" s="326"/>
      <c r="K47" s="326"/>
      <c r="L47" s="326"/>
      <c r="M47" s="326"/>
      <c r="N47" s="99">
        <v>0</v>
      </c>
      <c r="O47" s="176">
        <v>0</v>
      </c>
    </row>
    <row r="48" spans="1:15" x14ac:dyDescent="0.2">
      <c r="A48" s="169">
        <v>4</v>
      </c>
      <c r="B48" s="330"/>
      <c r="C48" s="330"/>
      <c r="D48" s="330"/>
      <c r="E48" s="330"/>
      <c r="F48" s="330"/>
      <c r="G48" s="330"/>
      <c r="H48" s="330"/>
      <c r="I48" s="326"/>
      <c r="J48" s="326"/>
      <c r="K48" s="326"/>
      <c r="L48" s="326"/>
      <c r="M48" s="326"/>
      <c r="N48" s="99">
        <v>0</v>
      </c>
      <c r="O48" s="176">
        <v>0</v>
      </c>
    </row>
    <row r="49" spans="1:15" x14ac:dyDescent="0.2">
      <c r="A49" s="169">
        <v>5</v>
      </c>
      <c r="B49" s="330"/>
      <c r="C49" s="330"/>
      <c r="D49" s="330"/>
      <c r="E49" s="330"/>
      <c r="F49" s="330"/>
      <c r="G49" s="330"/>
      <c r="H49" s="330"/>
      <c r="I49" s="326"/>
      <c r="J49" s="326"/>
      <c r="K49" s="326"/>
      <c r="L49" s="326"/>
      <c r="M49" s="326"/>
      <c r="N49" s="99">
        <v>0</v>
      </c>
      <c r="O49" s="176">
        <v>0</v>
      </c>
    </row>
    <row r="50" spans="1:15" x14ac:dyDescent="0.2">
      <c r="A50" s="319"/>
      <c r="B50" s="320"/>
      <c r="C50" s="320"/>
      <c r="D50" s="320"/>
      <c r="E50" s="320"/>
      <c r="F50" s="320"/>
      <c r="G50" s="320"/>
      <c r="H50" s="320"/>
      <c r="I50" s="320"/>
      <c r="J50" s="320"/>
      <c r="K50" s="320"/>
      <c r="L50" s="320"/>
      <c r="M50" s="320"/>
      <c r="N50" s="320"/>
      <c r="O50" s="321"/>
    </row>
    <row r="51" spans="1:15" x14ac:dyDescent="0.2">
      <c r="A51" s="317" t="s">
        <v>119</v>
      </c>
      <c r="B51" s="318"/>
      <c r="C51" s="318"/>
      <c r="D51" s="318"/>
      <c r="E51" s="318"/>
      <c r="F51" s="318"/>
      <c r="G51" s="318"/>
      <c r="H51" s="318"/>
      <c r="I51" s="318"/>
      <c r="J51" s="318"/>
      <c r="K51" s="318"/>
      <c r="L51" s="318"/>
      <c r="M51" s="318"/>
      <c r="N51" s="92">
        <f>ROUND(SUM(N45:N49),0)</f>
        <v>0</v>
      </c>
      <c r="O51" s="172">
        <f>ROUND(SUM(O45:O49),0)</f>
        <v>0</v>
      </c>
    </row>
    <row r="52" spans="1:15" x14ac:dyDescent="0.2">
      <c r="A52" s="319"/>
      <c r="B52" s="320"/>
      <c r="C52" s="320"/>
      <c r="D52" s="320"/>
      <c r="E52" s="320"/>
      <c r="F52" s="320"/>
      <c r="G52" s="320"/>
      <c r="H52" s="320"/>
      <c r="I52" s="320"/>
      <c r="J52" s="320"/>
      <c r="K52" s="320"/>
      <c r="L52" s="320"/>
      <c r="M52" s="320"/>
      <c r="N52" s="320"/>
      <c r="O52" s="321"/>
    </row>
    <row r="53" spans="1:15" x14ac:dyDescent="0.2">
      <c r="A53" s="169"/>
      <c r="B53" s="162" t="s">
        <v>9</v>
      </c>
      <c r="C53" s="320" t="s">
        <v>210</v>
      </c>
      <c r="D53" s="320"/>
      <c r="E53" s="320"/>
      <c r="F53" s="320"/>
      <c r="G53" s="320"/>
      <c r="H53" s="320"/>
      <c r="I53" s="320"/>
      <c r="J53" s="320"/>
      <c r="K53" s="320"/>
      <c r="L53" s="320"/>
      <c r="M53" s="320"/>
      <c r="N53" s="320"/>
      <c r="O53" s="321"/>
    </row>
    <row r="54" spans="1:15" x14ac:dyDescent="0.2">
      <c r="A54" s="169">
        <v>1</v>
      </c>
      <c r="B54" s="320" t="s">
        <v>1</v>
      </c>
      <c r="C54" s="320"/>
      <c r="D54" s="320"/>
      <c r="E54" s="320"/>
      <c r="F54" s="320"/>
      <c r="G54" s="320"/>
      <c r="H54" s="320"/>
      <c r="I54" s="320"/>
      <c r="J54" s="320"/>
      <c r="K54" s="320"/>
      <c r="L54" s="320"/>
      <c r="M54" s="320"/>
      <c r="N54" s="101">
        <f>SUM(Travel!J58)</f>
        <v>0</v>
      </c>
      <c r="O54" s="176">
        <v>0</v>
      </c>
    </row>
    <row r="55" spans="1:15" x14ac:dyDescent="0.2">
      <c r="A55" s="169">
        <v>2</v>
      </c>
      <c r="B55" s="320" t="s">
        <v>7</v>
      </c>
      <c r="C55" s="320"/>
      <c r="D55" s="320"/>
      <c r="E55" s="320"/>
      <c r="F55" s="320"/>
      <c r="G55" s="320"/>
      <c r="H55" s="320"/>
      <c r="I55" s="320"/>
      <c r="J55" s="320"/>
      <c r="K55" s="320"/>
      <c r="L55" s="320"/>
      <c r="M55" s="320"/>
      <c r="N55" s="101">
        <f>SUM(Travel!Z58)</f>
        <v>0</v>
      </c>
      <c r="O55" s="176">
        <v>0</v>
      </c>
    </row>
    <row r="56" spans="1:15" x14ac:dyDescent="0.2">
      <c r="A56" s="339"/>
      <c r="B56" s="340"/>
      <c r="C56" s="340"/>
      <c r="D56" s="340"/>
      <c r="E56" s="340"/>
      <c r="F56" s="340"/>
      <c r="G56" s="340"/>
      <c r="H56" s="340"/>
      <c r="I56" s="340"/>
      <c r="J56" s="340"/>
      <c r="K56" s="340"/>
      <c r="L56" s="340"/>
      <c r="M56" s="340"/>
      <c r="N56" s="340"/>
      <c r="O56" s="341"/>
    </row>
    <row r="57" spans="1:15" x14ac:dyDescent="0.2">
      <c r="A57" s="317" t="s">
        <v>120</v>
      </c>
      <c r="B57" s="318"/>
      <c r="C57" s="318"/>
      <c r="D57" s="318"/>
      <c r="E57" s="318"/>
      <c r="F57" s="318"/>
      <c r="G57" s="318"/>
      <c r="H57" s="318"/>
      <c r="I57" s="318"/>
      <c r="J57" s="318"/>
      <c r="K57" s="318"/>
      <c r="L57" s="318"/>
      <c r="M57" s="318"/>
      <c r="N57" s="92">
        <f>ROUND(SUM(N54:N55),0)</f>
        <v>0</v>
      </c>
      <c r="O57" s="172">
        <f>ROUND(SUM(O54:O55),0)</f>
        <v>0</v>
      </c>
    </row>
    <row r="58" spans="1:15" x14ac:dyDescent="0.2">
      <c r="A58" s="319"/>
      <c r="B58" s="320"/>
      <c r="C58" s="320"/>
      <c r="D58" s="320"/>
      <c r="E58" s="320"/>
      <c r="F58" s="320"/>
      <c r="G58" s="320"/>
      <c r="H58" s="320"/>
      <c r="I58" s="320"/>
      <c r="J58" s="320"/>
      <c r="K58" s="320"/>
      <c r="L58" s="320"/>
      <c r="M58" s="320"/>
      <c r="N58" s="320"/>
      <c r="O58" s="321"/>
    </row>
    <row r="59" spans="1:15" x14ac:dyDescent="0.2">
      <c r="A59" s="169"/>
      <c r="B59" s="162" t="s">
        <v>56</v>
      </c>
      <c r="C59" s="320" t="s">
        <v>211</v>
      </c>
      <c r="D59" s="320"/>
      <c r="E59" s="320"/>
      <c r="F59" s="320"/>
      <c r="G59" s="320"/>
      <c r="H59" s="320"/>
      <c r="I59" s="320"/>
      <c r="J59" s="320"/>
      <c r="K59" s="320"/>
      <c r="L59" s="320"/>
      <c r="M59" s="320"/>
      <c r="N59" s="320"/>
      <c r="O59" s="321"/>
    </row>
    <row r="60" spans="1:15" x14ac:dyDescent="0.2">
      <c r="A60" s="169">
        <v>1</v>
      </c>
      <c r="B60" s="158" t="s">
        <v>8</v>
      </c>
      <c r="C60" s="330" t="s">
        <v>47</v>
      </c>
      <c r="D60" s="330"/>
      <c r="E60" s="330"/>
      <c r="F60" s="330"/>
      <c r="G60" s="330"/>
      <c r="H60" s="330"/>
      <c r="I60" s="343"/>
      <c r="J60" s="343"/>
      <c r="K60" s="343"/>
      <c r="L60" s="343"/>
      <c r="M60" s="343"/>
      <c r="N60" s="99">
        <v>0</v>
      </c>
      <c r="O60" s="176">
        <v>0</v>
      </c>
    </row>
    <row r="61" spans="1:15" x14ac:dyDescent="0.2">
      <c r="A61" s="169">
        <v>2</v>
      </c>
      <c r="B61" s="158" t="s">
        <v>271</v>
      </c>
      <c r="C61" s="330"/>
      <c r="D61" s="330"/>
      <c r="E61" s="330"/>
      <c r="F61" s="330"/>
      <c r="G61" s="330"/>
      <c r="H61" s="330"/>
      <c r="I61" s="343"/>
      <c r="J61" s="343"/>
      <c r="K61" s="343"/>
      <c r="L61" s="343"/>
      <c r="M61" s="343"/>
      <c r="N61" s="99">
        <v>0</v>
      </c>
      <c r="O61" s="176">
        <v>0</v>
      </c>
    </row>
    <row r="62" spans="1:15" x14ac:dyDescent="0.2">
      <c r="A62" s="169">
        <v>3</v>
      </c>
      <c r="B62" s="158" t="s">
        <v>10</v>
      </c>
      <c r="C62" s="330"/>
      <c r="D62" s="330"/>
      <c r="E62" s="330"/>
      <c r="F62" s="330"/>
      <c r="G62" s="330"/>
      <c r="H62" s="330"/>
      <c r="I62" s="343"/>
      <c r="J62" s="343"/>
      <c r="K62" s="343"/>
      <c r="L62" s="343"/>
      <c r="M62" s="343"/>
      <c r="N62" s="99">
        <v>0</v>
      </c>
      <c r="O62" s="176">
        <v>0</v>
      </c>
    </row>
    <row r="63" spans="1:15" x14ac:dyDescent="0.2">
      <c r="A63" s="169">
        <v>4</v>
      </c>
      <c r="B63" s="158" t="s">
        <v>136</v>
      </c>
      <c r="C63" s="330"/>
      <c r="D63" s="330"/>
      <c r="E63" s="330"/>
      <c r="F63" s="330"/>
      <c r="G63" s="330"/>
      <c r="H63" s="330"/>
      <c r="I63" s="343"/>
      <c r="J63" s="343"/>
      <c r="K63" s="343"/>
      <c r="L63" s="343"/>
      <c r="M63" s="343"/>
      <c r="N63" s="99">
        <v>0</v>
      </c>
      <c r="O63" s="176">
        <v>0</v>
      </c>
    </row>
    <row r="64" spans="1:15" x14ac:dyDescent="0.2">
      <c r="A64" s="319"/>
      <c r="B64" s="320"/>
      <c r="C64" s="320"/>
      <c r="D64" s="320"/>
      <c r="E64" s="320"/>
      <c r="F64" s="320"/>
      <c r="G64" s="320"/>
      <c r="H64" s="320"/>
      <c r="I64" s="320"/>
      <c r="J64" s="320"/>
      <c r="K64" s="320"/>
      <c r="L64" s="320"/>
      <c r="M64" s="320"/>
      <c r="N64" s="320"/>
      <c r="O64" s="321"/>
    </row>
    <row r="65" spans="1:15" x14ac:dyDescent="0.2">
      <c r="A65" s="317" t="s">
        <v>121</v>
      </c>
      <c r="B65" s="318"/>
      <c r="C65" s="318"/>
      <c r="D65" s="318"/>
      <c r="E65" s="318"/>
      <c r="F65" s="318"/>
      <c r="G65" s="318"/>
      <c r="H65" s="318"/>
      <c r="I65" s="318"/>
      <c r="J65" s="318"/>
      <c r="K65" s="318"/>
      <c r="L65" s="318"/>
      <c r="M65" s="318"/>
      <c r="N65" s="92">
        <f>ROUND(SUM(N60:N63),0)</f>
        <v>0</v>
      </c>
      <c r="O65" s="172">
        <f>ROUND(SUM(O60:O63),0)</f>
        <v>0</v>
      </c>
    </row>
    <row r="66" spans="1:15" s="11" customFormat="1" x14ac:dyDescent="0.2">
      <c r="A66" s="322"/>
      <c r="B66" s="323"/>
      <c r="C66" s="323"/>
      <c r="D66" s="323"/>
      <c r="E66" s="323"/>
      <c r="F66" s="323"/>
      <c r="G66" s="323"/>
      <c r="H66" s="323"/>
      <c r="I66" s="323"/>
      <c r="J66" s="323"/>
      <c r="K66" s="323"/>
      <c r="L66" s="323"/>
      <c r="M66" s="323"/>
      <c r="N66" s="323"/>
      <c r="O66" s="324"/>
    </row>
    <row r="67" spans="1:15" x14ac:dyDescent="0.2">
      <c r="A67" s="169"/>
      <c r="B67" s="162" t="s">
        <v>3</v>
      </c>
      <c r="C67" s="320" t="s">
        <v>47</v>
      </c>
      <c r="D67" s="320"/>
      <c r="E67" s="320"/>
      <c r="F67" s="320"/>
      <c r="G67" s="320"/>
      <c r="H67" s="320"/>
      <c r="I67" s="320"/>
      <c r="J67" s="320"/>
      <c r="K67" s="320"/>
      <c r="L67" s="320"/>
      <c r="M67" s="320"/>
      <c r="N67" s="320"/>
      <c r="O67" s="321"/>
    </row>
    <row r="68" spans="1:15" x14ac:dyDescent="0.2">
      <c r="A68" s="169">
        <v>1</v>
      </c>
      <c r="B68" s="158" t="s">
        <v>137</v>
      </c>
      <c r="C68" s="330" t="s">
        <v>47</v>
      </c>
      <c r="D68" s="330"/>
      <c r="E68" s="330"/>
      <c r="F68" s="330"/>
      <c r="G68" s="330"/>
      <c r="H68" s="330"/>
      <c r="I68" s="343"/>
      <c r="J68" s="343"/>
      <c r="K68" s="343"/>
      <c r="L68" s="343"/>
      <c r="M68" s="343"/>
      <c r="N68" s="99">
        <v>0</v>
      </c>
      <c r="O68" s="176">
        <v>0</v>
      </c>
    </row>
    <row r="69" spans="1:15" x14ac:dyDescent="0.2">
      <c r="A69" s="169">
        <v>2</v>
      </c>
      <c r="B69" s="158" t="s">
        <v>137</v>
      </c>
      <c r="C69" s="330" t="s">
        <v>47</v>
      </c>
      <c r="D69" s="330"/>
      <c r="E69" s="330"/>
      <c r="F69" s="330"/>
      <c r="G69" s="330"/>
      <c r="H69" s="330"/>
      <c r="I69" s="343"/>
      <c r="J69" s="343"/>
      <c r="K69" s="343"/>
      <c r="L69" s="343"/>
      <c r="M69" s="343"/>
      <c r="N69" s="99">
        <v>0</v>
      </c>
      <c r="O69" s="176">
        <v>0</v>
      </c>
    </row>
    <row r="70" spans="1:15" x14ac:dyDescent="0.2">
      <c r="A70" s="169">
        <v>3</v>
      </c>
      <c r="B70" s="158" t="s">
        <v>137</v>
      </c>
      <c r="C70" s="330"/>
      <c r="D70" s="330"/>
      <c r="E70" s="330"/>
      <c r="F70" s="330"/>
      <c r="G70" s="330"/>
      <c r="H70" s="330"/>
      <c r="I70" s="343"/>
      <c r="J70" s="343"/>
      <c r="K70" s="343"/>
      <c r="L70" s="343"/>
      <c r="M70" s="343"/>
      <c r="N70" s="99">
        <v>0</v>
      </c>
      <c r="O70" s="176">
        <v>0</v>
      </c>
    </row>
    <row r="71" spans="1:15" x14ac:dyDescent="0.2">
      <c r="A71" s="169">
        <v>4</v>
      </c>
      <c r="B71" s="158" t="s">
        <v>137</v>
      </c>
      <c r="C71" s="330"/>
      <c r="D71" s="330"/>
      <c r="E71" s="330"/>
      <c r="F71" s="330"/>
      <c r="G71" s="330"/>
      <c r="H71" s="330"/>
      <c r="I71" s="343"/>
      <c r="J71" s="343"/>
      <c r="K71" s="343"/>
      <c r="L71" s="343"/>
      <c r="M71" s="343"/>
      <c r="N71" s="99">
        <v>0</v>
      </c>
      <c r="O71" s="176">
        <v>0</v>
      </c>
    </row>
    <row r="72" spans="1:15" x14ac:dyDescent="0.2">
      <c r="A72" s="319"/>
      <c r="B72" s="320"/>
      <c r="C72" s="320"/>
      <c r="D72" s="320"/>
      <c r="E72" s="320"/>
      <c r="F72" s="320"/>
      <c r="G72" s="320"/>
      <c r="H72" s="320"/>
      <c r="I72" s="320"/>
      <c r="J72" s="320"/>
      <c r="K72" s="320"/>
      <c r="L72" s="320"/>
      <c r="M72" s="320"/>
      <c r="N72" s="320"/>
      <c r="O72" s="321"/>
    </row>
    <row r="73" spans="1:15" x14ac:dyDescent="0.2">
      <c r="A73" s="317" t="s">
        <v>140</v>
      </c>
      <c r="B73" s="318"/>
      <c r="C73" s="318"/>
      <c r="D73" s="318"/>
      <c r="E73" s="318"/>
      <c r="F73" s="318"/>
      <c r="G73" s="318"/>
      <c r="H73" s="318"/>
      <c r="I73" s="318"/>
      <c r="J73" s="318"/>
      <c r="K73" s="318"/>
      <c r="L73" s="318"/>
      <c r="M73" s="318"/>
      <c r="N73" s="92">
        <f>ROUND(SUM(N68:N71),0)</f>
        <v>0</v>
      </c>
      <c r="O73" s="172">
        <f>ROUND(SUM(O68:O71),0)</f>
        <v>0</v>
      </c>
    </row>
    <row r="74" spans="1:15" s="11" customFormat="1" x14ac:dyDescent="0.2">
      <c r="A74" s="322"/>
      <c r="B74" s="323"/>
      <c r="C74" s="323"/>
      <c r="D74" s="323"/>
      <c r="E74" s="323"/>
      <c r="F74" s="323"/>
      <c r="G74" s="323"/>
      <c r="H74" s="323"/>
      <c r="I74" s="323"/>
      <c r="J74" s="323"/>
      <c r="K74" s="323"/>
      <c r="L74" s="323"/>
      <c r="M74" s="323"/>
      <c r="N74" s="323"/>
      <c r="O74" s="324"/>
    </row>
    <row r="75" spans="1:15" x14ac:dyDescent="0.2">
      <c r="A75" s="169"/>
      <c r="B75" s="162" t="s">
        <v>55</v>
      </c>
      <c r="C75" s="320" t="s">
        <v>212</v>
      </c>
      <c r="D75" s="320"/>
      <c r="E75" s="320"/>
      <c r="F75" s="320"/>
      <c r="G75" s="320"/>
      <c r="H75" s="320"/>
      <c r="I75" s="320"/>
      <c r="J75" s="320"/>
      <c r="K75" s="320"/>
      <c r="L75" s="320"/>
      <c r="M75" s="320"/>
      <c r="N75" s="320"/>
      <c r="O75" s="321"/>
    </row>
    <row r="76" spans="1:15" x14ac:dyDescent="0.2">
      <c r="A76" s="169">
        <v>1</v>
      </c>
      <c r="B76" s="330" t="s">
        <v>142</v>
      </c>
      <c r="C76" s="330"/>
      <c r="D76" s="330"/>
      <c r="E76" s="320"/>
      <c r="F76" s="320"/>
      <c r="G76" s="320"/>
      <c r="H76" s="320"/>
      <c r="I76" s="320"/>
      <c r="J76" s="320"/>
      <c r="K76" s="320"/>
      <c r="L76" s="320"/>
      <c r="M76" s="320"/>
      <c r="N76" s="99">
        <v>0</v>
      </c>
      <c r="O76" s="176">
        <v>0</v>
      </c>
    </row>
    <row r="77" spans="1:15" x14ac:dyDescent="0.2">
      <c r="A77" s="169">
        <v>2</v>
      </c>
      <c r="B77" s="330" t="s">
        <v>141</v>
      </c>
      <c r="C77" s="330"/>
      <c r="D77" s="330"/>
      <c r="E77" s="353"/>
      <c r="F77" s="353"/>
      <c r="G77" s="353"/>
      <c r="H77" s="353"/>
      <c r="I77" s="353"/>
      <c r="J77" s="353"/>
      <c r="K77" s="353"/>
      <c r="L77" s="353"/>
      <c r="M77" s="353"/>
      <c r="N77" s="99">
        <v>0</v>
      </c>
      <c r="O77" s="176">
        <v>0</v>
      </c>
    </row>
    <row r="78" spans="1:15" x14ac:dyDescent="0.2">
      <c r="A78" s="169">
        <v>3</v>
      </c>
      <c r="B78" s="330" t="s">
        <v>4</v>
      </c>
      <c r="C78" s="330"/>
      <c r="D78" s="330"/>
      <c r="E78" s="320"/>
      <c r="F78" s="320"/>
      <c r="G78" s="320"/>
      <c r="H78" s="320"/>
      <c r="I78" s="320"/>
      <c r="J78" s="320"/>
      <c r="K78" s="320"/>
      <c r="L78" s="320"/>
      <c r="M78" s="320"/>
      <c r="N78" s="99">
        <v>0</v>
      </c>
      <c r="O78" s="176">
        <v>0</v>
      </c>
    </row>
    <row r="79" spans="1:15" x14ac:dyDescent="0.2">
      <c r="A79" s="169">
        <v>4</v>
      </c>
      <c r="B79" s="330" t="s">
        <v>138</v>
      </c>
      <c r="C79" s="330"/>
      <c r="D79" s="330"/>
      <c r="E79" s="320"/>
      <c r="F79" s="320"/>
      <c r="G79" s="320"/>
      <c r="H79" s="320"/>
      <c r="I79" s="320"/>
      <c r="J79" s="320"/>
      <c r="K79" s="320"/>
      <c r="L79" s="320"/>
      <c r="M79" s="320"/>
      <c r="N79" s="99">
        <v>0</v>
      </c>
      <c r="O79" s="176">
        <v>0</v>
      </c>
    </row>
    <row r="80" spans="1:15" x14ac:dyDescent="0.2">
      <c r="A80" s="169">
        <v>5</v>
      </c>
      <c r="B80" s="330" t="s">
        <v>139</v>
      </c>
      <c r="C80" s="330"/>
      <c r="D80" s="330"/>
      <c r="E80" s="320"/>
      <c r="F80" s="320"/>
      <c r="G80" s="320"/>
      <c r="H80" s="320"/>
      <c r="I80" s="320"/>
      <c r="J80" s="320"/>
      <c r="K80" s="320"/>
      <c r="L80" s="320"/>
      <c r="M80" s="320"/>
      <c r="N80" s="99">
        <v>0</v>
      </c>
      <c r="O80" s="176">
        <v>0</v>
      </c>
    </row>
    <row r="81" spans="1:16" x14ac:dyDescent="0.2">
      <c r="A81" s="169">
        <v>6</v>
      </c>
      <c r="B81" s="330" t="s">
        <v>213</v>
      </c>
      <c r="C81" s="330"/>
      <c r="D81" s="330"/>
      <c r="E81" s="320"/>
      <c r="F81" s="320"/>
      <c r="G81" s="320"/>
      <c r="H81" s="320"/>
      <c r="I81" s="320"/>
      <c r="J81" s="320"/>
      <c r="K81" s="320"/>
      <c r="L81" s="320"/>
      <c r="M81" s="320"/>
      <c r="N81" s="99">
        <v>0</v>
      </c>
      <c r="O81" s="176">
        <v>0</v>
      </c>
    </row>
    <row r="82" spans="1:16" x14ac:dyDescent="0.2">
      <c r="A82" s="169">
        <v>7</v>
      </c>
      <c r="B82" s="330" t="s">
        <v>5</v>
      </c>
      <c r="C82" s="330"/>
      <c r="D82" s="330"/>
      <c r="E82" s="320"/>
      <c r="F82" s="320"/>
      <c r="G82" s="320"/>
      <c r="H82" s="320"/>
      <c r="I82" s="320"/>
      <c r="J82" s="320"/>
      <c r="K82" s="320"/>
      <c r="L82" s="320"/>
      <c r="M82" s="320"/>
      <c r="N82" s="99">
        <v>0</v>
      </c>
      <c r="O82" s="176">
        <v>0</v>
      </c>
    </row>
    <row r="83" spans="1:16" x14ac:dyDescent="0.2">
      <c r="A83" s="169">
        <v>8</v>
      </c>
      <c r="B83" s="320" t="s">
        <v>206</v>
      </c>
      <c r="C83" s="320"/>
      <c r="D83" s="320"/>
      <c r="E83" s="320"/>
      <c r="F83" s="320"/>
      <c r="G83" s="320"/>
      <c r="H83" s="320"/>
      <c r="I83" s="320"/>
      <c r="J83" s="320"/>
      <c r="K83" s="320"/>
      <c r="L83" s="320"/>
      <c r="M83" s="320"/>
      <c r="N83" s="99">
        <v>0</v>
      </c>
      <c r="O83" s="176">
        <v>0</v>
      </c>
    </row>
    <row r="84" spans="1:16" x14ac:dyDescent="0.2">
      <c r="A84" s="169">
        <v>9</v>
      </c>
      <c r="B84" s="320" t="s">
        <v>15</v>
      </c>
      <c r="C84" s="320"/>
      <c r="D84" s="320"/>
      <c r="E84" s="320"/>
      <c r="F84" s="320"/>
      <c r="G84" s="320"/>
      <c r="H84" s="320"/>
      <c r="I84" s="320"/>
      <c r="J84" s="320"/>
      <c r="K84" s="320"/>
      <c r="L84" s="320"/>
      <c r="M84" s="320"/>
      <c r="N84" s="99">
        <v>0</v>
      </c>
      <c r="O84" s="176">
        <v>0</v>
      </c>
    </row>
    <row r="85" spans="1:16" x14ac:dyDescent="0.2">
      <c r="A85" s="169">
        <v>10</v>
      </c>
      <c r="B85" s="320" t="s">
        <v>2</v>
      </c>
      <c r="C85" s="320"/>
      <c r="D85" s="320"/>
      <c r="E85" s="320"/>
      <c r="F85" s="320"/>
      <c r="G85" s="320"/>
      <c r="H85" s="320"/>
      <c r="I85" s="320"/>
      <c r="J85" s="320"/>
      <c r="K85" s="320"/>
      <c r="L85" s="320"/>
      <c r="M85" s="320"/>
      <c r="N85" s="99">
        <v>0</v>
      </c>
      <c r="O85" s="176">
        <v>0</v>
      </c>
    </row>
    <row r="86" spans="1:16" x14ac:dyDescent="0.2">
      <c r="A86" s="319"/>
      <c r="B86" s="320"/>
      <c r="C86" s="320"/>
      <c r="D86" s="320"/>
      <c r="E86" s="320"/>
      <c r="F86" s="320"/>
      <c r="G86" s="320"/>
      <c r="H86" s="320"/>
      <c r="I86" s="320"/>
      <c r="J86" s="320"/>
      <c r="K86" s="320"/>
      <c r="L86" s="320"/>
      <c r="M86" s="320"/>
      <c r="N86" s="320"/>
      <c r="O86" s="321"/>
    </row>
    <row r="87" spans="1:16" x14ac:dyDescent="0.2">
      <c r="A87" s="317" t="s">
        <v>122</v>
      </c>
      <c r="B87" s="318"/>
      <c r="C87" s="318"/>
      <c r="D87" s="318"/>
      <c r="E87" s="318"/>
      <c r="F87" s="318"/>
      <c r="G87" s="318"/>
      <c r="H87" s="318"/>
      <c r="I87" s="318"/>
      <c r="J87" s="318"/>
      <c r="K87" s="318"/>
      <c r="L87" s="318"/>
      <c r="M87" s="318"/>
      <c r="N87" s="92">
        <f>ROUND(SUM(N76:N85),0)</f>
        <v>0</v>
      </c>
      <c r="O87" s="172">
        <f>ROUND(SUM(O76:O85),0)</f>
        <v>0</v>
      </c>
    </row>
    <row r="88" spans="1:16" x14ac:dyDescent="0.2">
      <c r="A88" s="346"/>
      <c r="B88" s="347"/>
      <c r="C88" s="347"/>
      <c r="D88" s="347"/>
      <c r="E88" s="347"/>
      <c r="F88" s="347"/>
      <c r="G88" s="347"/>
      <c r="H88" s="347"/>
      <c r="I88" s="347"/>
      <c r="J88" s="347"/>
      <c r="K88" s="347"/>
      <c r="L88" s="347"/>
      <c r="M88" s="347"/>
      <c r="N88" s="347"/>
      <c r="O88" s="348"/>
      <c r="P88" s="12"/>
    </row>
    <row r="89" spans="1:16" x14ac:dyDescent="0.2">
      <c r="A89" s="317" t="s">
        <v>123</v>
      </c>
      <c r="B89" s="318"/>
      <c r="C89" s="318"/>
      <c r="D89" s="318"/>
      <c r="E89" s="318"/>
      <c r="F89" s="318"/>
      <c r="G89" s="318"/>
      <c r="H89" s="318"/>
      <c r="I89" s="318"/>
      <c r="J89" s="318"/>
      <c r="K89" s="318"/>
      <c r="L89" s="318"/>
      <c r="M89" s="318"/>
      <c r="N89" s="92">
        <f>SUM(N37+N42+N51+N57+N65+N73+N87)</f>
        <v>0</v>
      </c>
      <c r="O89" s="172">
        <f>SUM(O37+O42+O51+O57+O65+O73+O87)</f>
        <v>0</v>
      </c>
    </row>
    <row r="90" spans="1:16" x14ac:dyDescent="0.2">
      <c r="A90" s="349"/>
      <c r="B90" s="350"/>
      <c r="C90" s="350"/>
      <c r="D90" s="350"/>
      <c r="E90" s="350"/>
      <c r="F90" s="350"/>
      <c r="G90" s="350"/>
      <c r="H90" s="350"/>
      <c r="I90" s="350"/>
      <c r="J90" s="350"/>
      <c r="K90" s="350"/>
      <c r="L90" s="350"/>
      <c r="M90" s="350"/>
      <c r="N90" s="350"/>
      <c r="O90" s="351"/>
    </row>
    <row r="91" spans="1:16" x14ac:dyDescent="0.2">
      <c r="A91" s="349" t="s">
        <v>109</v>
      </c>
      <c r="B91" s="350"/>
      <c r="C91" s="350"/>
      <c r="D91" s="350"/>
      <c r="E91" s="350"/>
      <c r="F91" s="350"/>
      <c r="G91" s="350"/>
      <c r="H91" s="350"/>
      <c r="I91" s="350"/>
      <c r="J91" s="350"/>
      <c r="K91" s="350"/>
      <c r="L91" s="350"/>
      <c r="M91" s="350"/>
      <c r="N91" s="350"/>
      <c r="O91" s="351"/>
    </row>
    <row r="92" spans="1:16" x14ac:dyDescent="0.2">
      <c r="A92" s="169" t="s">
        <v>47</v>
      </c>
      <c r="B92" s="160" t="s">
        <v>260</v>
      </c>
      <c r="C92" s="158" t="s">
        <v>47</v>
      </c>
      <c r="D92" s="161" t="s">
        <v>287</v>
      </c>
      <c r="E92" s="134">
        <f>IFERROR(VLOOKUP(B92,Table5[],2,FALSE),"0")</f>
        <v>0</v>
      </c>
      <c r="F92" s="352"/>
      <c r="G92" s="352"/>
      <c r="H92" s="161" t="s">
        <v>288</v>
      </c>
      <c r="I92" s="106">
        <f>IF(B92="On-Campus",SUM(N89-(N51+N42+N65+N84)),N89)</f>
        <v>0</v>
      </c>
      <c r="J92" s="320" t="s">
        <v>342</v>
      </c>
      <c r="K92" s="320"/>
      <c r="L92" s="320"/>
      <c r="M92" s="320"/>
      <c r="N92" s="90">
        <f>ROUND(SUM(E92*I92),0)</f>
        <v>0</v>
      </c>
      <c r="O92" s="172">
        <f>ROUND(((O89-(O42+O51+O65+O84))*0.354)+((N89-(N42+N51+N65+N84))*0.354),0)</f>
        <v>0</v>
      </c>
    </row>
    <row r="93" spans="1:16" x14ac:dyDescent="0.2">
      <c r="A93" s="319"/>
      <c r="B93" s="320"/>
      <c r="C93" s="320"/>
      <c r="D93" s="320"/>
      <c r="E93" s="320"/>
      <c r="F93" s="320"/>
      <c r="G93" s="320"/>
      <c r="H93" s="320"/>
      <c r="I93" s="320"/>
      <c r="J93" s="320"/>
      <c r="K93" s="320"/>
      <c r="L93" s="320"/>
      <c r="M93" s="320"/>
      <c r="N93" s="320"/>
      <c r="O93" s="321"/>
    </row>
    <row r="94" spans="1:16" x14ac:dyDescent="0.2">
      <c r="A94" s="344" t="s">
        <v>124</v>
      </c>
      <c r="B94" s="345"/>
      <c r="C94" s="345"/>
      <c r="D94" s="345"/>
      <c r="E94" s="345"/>
      <c r="F94" s="345"/>
      <c r="G94" s="345"/>
      <c r="H94" s="345"/>
      <c r="I94" s="345"/>
      <c r="J94" s="345"/>
      <c r="K94" s="345"/>
      <c r="L94" s="345"/>
      <c r="M94" s="345"/>
      <c r="N94" s="107">
        <f>SUM(N89+N92)</f>
        <v>0</v>
      </c>
      <c r="O94" s="172">
        <f>SUM(O89+O92)</f>
        <v>0</v>
      </c>
    </row>
    <row r="95" spans="1:16" x14ac:dyDescent="0.2">
      <c r="A95" s="346" t="s">
        <v>106</v>
      </c>
      <c r="B95" s="347"/>
      <c r="C95" s="347"/>
      <c r="D95" s="347"/>
      <c r="E95" s="347"/>
      <c r="F95" s="347"/>
      <c r="G95" s="347"/>
      <c r="H95" s="347"/>
      <c r="I95" s="347"/>
      <c r="J95" s="347"/>
      <c r="K95" s="347"/>
      <c r="L95" s="347"/>
      <c r="M95" s="347"/>
      <c r="N95" s="347"/>
      <c r="O95" s="348"/>
    </row>
    <row r="96" spans="1:16" x14ac:dyDescent="0.2">
      <c r="A96" s="346"/>
      <c r="B96" s="347"/>
      <c r="C96" s="347"/>
      <c r="D96" s="347"/>
      <c r="E96" s="347"/>
      <c r="F96" s="347"/>
      <c r="G96" s="347"/>
      <c r="H96" s="347"/>
      <c r="I96" s="347"/>
      <c r="J96" s="347"/>
      <c r="K96" s="161"/>
      <c r="L96" s="108" t="s">
        <v>14</v>
      </c>
      <c r="M96" s="108"/>
      <c r="N96" s="309">
        <f>N94+O94</f>
        <v>0</v>
      </c>
      <c r="O96" s="310"/>
    </row>
    <row r="97" spans="1:16" x14ac:dyDescent="0.2">
      <c r="A97" s="303" t="s">
        <v>343</v>
      </c>
      <c r="B97" s="304"/>
      <c r="C97" s="304"/>
      <c r="D97" s="304"/>
      <c r="E97" s="304"/>
      <c r="F97" s="304"/>
      <c r="G97" s="304"/>
      <c r="H97" s="304"/>
      <c r="I97" s="304"/>
      <c r="J97" s="304"/>
      <c r="K97" s="304"/>
      <c r="L97" s="304"/>
      <c r="M97" s="304"/>
      <c r="N97" s="304"/>
      <c r="O97" s="305"/>
    </row>
    <row r="98" spans="1:16" ht="15" customHeight="1" x14ac:dyDescent="0.2">
      <c r="A98" s="303" t="s">
        <v>105</v>
      </c>
      <c r="B98" s="304"/>
      <c r="C98" s="304"/>
      <c r="D98" s="304"/>
      <c r="E98" s="304"/>
      <c r="F98" s="304"/>
      <c r="G98" s="304"/>
      <c r="H98" s="304"/>
      <c r="I98" s="304"/>
      <c r="J98" s="304"/>
      <c r="K98" s="304"/>
      <c r="L98" s="304"/>
      <c r="M98" s="304"/>
      <c r="N98" s="304"/>
      <c r="O98" s="305"/>
    </row>
    <row r="99" spans="1:16" x14ac:dyDescent="0.2">
      <c r="A99" s="303"/>
      <c r="B99" s="304"/>
      <c r="C99" s="304"/>
      <c r="D99" s="304"/>
      <c r="E99" s="304"/>
      <c r="F99" s="304"/>
      <c r="G99" s="304"/>
      <c r="H99" s="304"/>
      <c r="I99" s="304"/>
      <c r="J99" s="304"/>
      <c r="K99" s="304"/>
      <c r="L99" s="304"/>
      <c r="M99" s="304"/>
      <c r="N99" s="304"/>
      <c r="O99" s="305"/>
    </row>
    <row r="100" spans="1:16" x14ac:dyDescent="0.2">
      <c r="A100" s="303"/>
      <c r="B100" s="304"/>
      <c r="C100" s="304"/>
      <c r="D100" s="304"/>
      <c r="E100" s="304"/>
      <c r="F100" s="304"/>
      <c r="G100" s="304"/>
      <c r="H100" s="304"/>
      <c r="I100" s="304"/>
      <c r="J100" s="304"/>
      <c r="K100" s="304"/>
      <c r="L100" s="304"/>
      <c r="M100" s="304"/>
      <c r="N100" s="304"/>
      <c r="O100" s="305"/>
    </row>
    <row r="101" spans="1:16" x14ac:dyDescent="0.2">
      <c r="A101" s="303"/>
      <c r="B101" s="304"/>
      <c r="C101" s="304"/>
      <c r="D101" s="304"/>
      <c r="E101" s="304"/>
      <c r="F101" s="304"/>
      <c r="G101" s="304"/>
      <c r="H101" s="304"/>
      <c r="I101" s="304"/>
      <c r="J101" s="304"/>
      <c r="K101" s="304"/>
      <c r="L101" s="304"/>
      <c r="M101" s="304"/>
      <c r="N101" s="304"/>
      <c r="O101" s="305"/>
    </row>
    <row r="102" spans="1:16" x14ac:dyDescent="0.2">
      <c r="A102" s="303"/>
      <c r="B102" s="304"/>
      <c r="C102" s="304"/>
      <c r="D102" s="304"/>
      <c r="E102" s="304"/>
      <c r="F102" s="304"/>
      <c r="G102" s="304"/>
      <c r="H102" s="304"/>
      <c r="I102" s="304"/>
      <c r="J102" s="304"/>
      <c r="K102" s="304"/>
      <c r="L102" s="304"/>
      <c r="M102" s="304"/>
      <c r="N102" s="304"/>
      <c r="O102" s="305"/>
    </row>
    <row r="103" spans="1:16" x14ac:dyDescent="0.2">
      <c r="A103" s="303"/>
      <c r="B103" s="304"/>
      <c r="C103" s="304"/>
      <c r="D103" s="304"/>
      <c r="E103" s="304"/>
      <c r="F103" s="304"/>
      <c r="G103" s="304"/>
      <c r="H103" s="304"/>
      <c r="I103" s="304"/>
      <c r="J103" s="304"/>
      <c r="K103" s="304"/>
      <c r="L103" s="304"/>
      <c r="M103" s="304"/>
      <c r="N103" s="304"/>
      <c r="O103" s="305"/>
    </row>
    <row r="104" spans="1:16" x14ac:dyDescent="0.2">
      <c r="A104" s="306"/>
      <c r="B104" s="307"/>
      <c r="C104" s="307"/>
      <c r="D104" s="307"/>
      <c r="E104" s="307"/>
      <c r="F104" s="307"/>
      <c r="G104" s="307"/>
      <c r="H104" s="307"/>
      <c r="I104" s="307"/>
      <c r="J104" s="307"/>
      <c r="K104" s="307"/>
      <c r="L104" s="307"/>
      <c r="M104" s="307"/>
      <c r="N104" s="307"/>
      <c r="O104" s="308"/>
    </row>
    <row r="105" spans="1:16" x14ac:dyDescent="0.2">
      <c r="A105" s="16"/>
      <c r="B105" s="16"/>
      <c r="C105" s="16"/>
      <c r="D105" s="16"/>
      <c r="E105" s="16"/>
      <c r="F105" s="16"/>
      <c r="G105" s="16"/>
      <c r="H105" s="16"/>
      <c r="I105" s="16"/>
      <c r="J105" s="16"/>
      <c r="K105" s="16"/>
      <c r="L105" s="16"/>
      <c r="M105" s="16"/>
      <c r="N105" s="16"/>
      <c r="O105" s="16"/>
    </row>
    <row r="106" spans="1:16" x14ac:dyDescent="0.2">
      <c r="A106" s="16"/>
      <c r="B106" s="16"/>
      <c r="C106" s="16"/>
      <c r="D106" s="16"/>
      <c r="E106" s="16"/>
      <c r="F106" s="16"/>
      <c r="G106" s="16"/>
      <c r="H106" s="16"/>
      <c r="I106" s="16"/>
      <c r="J106" s="16"/>
      <c r="K106" s="16"/>
      <c r="L106" s="16"/>
      <c r="M106" s="16"/>
      <c r="N106" s="16"/>
      <c r="O106" s="16"/>
    </row>
    <row r="107" spans="1:16" x14ac:dyDescent="0.2">
      <c r="A107" s="16"/>
      <c r="B107" s="16"/>
      <c r="C107" s="16"/>
      <c r="D107" s="16"/>
      <c r="E107" s="16"/>
      <c r="F107" s="16"/>
      <c r="G107" s="16"/>
      <c r="H107" s="16"/>
      <c r="I107" s="16"/>
      <c r="J107" s="16"/>
      <c r="K107" s="16"/>
      <c r="L107" s="16"/>
      <c r="M107" s="16"/>
      <c r="N107" s="16"/>
      <c r="O107" s="16"/>
    </row>
    <row r="108" spans="1:16" x14ac:dyDescent="0.2">
      <c r="A108" s="16"/>
      <c r="B108" s="16"/>
      <c r="C108" s="16"/>
      <c r="D108" s="16"/>
      <c r="E108" s="16"/>
      <c r="F108" s="16"/>
      <c r="G108" s="16"/>
      <c r="H108" s="16"/>
      <c r="I108" s="16"/>
      <c r="J108" s="16"/>
      <c r="K108" s="16"/>
      <c r="L108" s="16"/>
      <c r="M108" s="16"/>
      <c r="N108" s="16"/>
      <c r="O108" s="16"/>
      <c r="P108" s="17"/>
    </row>
    <row r="109" spans="1:16" x14ac:dyDescent="0.2">
      <c r="A109" s="16"/>
      <c r="B109" s="16"/>
      <c r="C109" s="16"/>
      <c r="D109" s="16"/>
      <c r="E109" s="16"/>
      <c r="F109" s="16"/>
      <c r="G109" s="16"/>
      <c r="H109" s="16"/>
      <c r="I109" s="16"/>
      <c r="J109" s="16"/>
      <c r="K109" s="16"/>
      <c r="L109" s="16"/>
      <c r="M109" s="16"/>
      <c r="N109" s="16"/>
      <c r="O109" s="16"/>
      <c r="P109" s="17"/>
    </row>
    <row r="110" spans="1:16" x14ac:dyDescent="0.2">
      <c r="A110" s="16"/>
      <c r="B110" s="16"/>
      <c r="C110" s="16"/>
      <c r="D110" s="16"/>
      <c r="E110" s="16"/>
      <c r="F110" s="16"/>
      <c r="G110" s="16"/>
      <c r="H110" s="16"/>
      <c r="I110" s="16"/>
      <c r="J110" s="16"/>
      <c r="K110" s="16"/>
      <c r="L110" s="16"/>
      <c r="M110" s="16"/>
      <c r="N110" s="16"/>
      <c r="O110" s="16"/>
      <c r="P110" s="17"/>
    </row>
    <row r="111" spans="1:16" x14ac:dyDescent="0.2">
      <c r="A111" s="16"/>
      <c r="B111" s="16"/>
      <c r="C111" s="16"/>
      <c r="D111" s="16"/>
      <c r="E111" s="16"/>
      <c r="F111" s="16"/>
      <c r="G111" s="16"/>
      <c r="H111" s="16"/>
      <c r="I111" s="16"/>
      <c r="J111" s="16"/>
      <c r="K111" s="16"/>
      <c r="L111" s="16"/>
      <c r="M111" s="16"/>
      <c r="N111" s="16"/>
      <c r="O111" s="16"/>
      <c r="P111" s="17"/>
    </row>
    <row r="112" spans="1:16" x14ac:dyDescent="0.2">
      <c r="A112" s="16"/>
      <c r="B112" s="16"/>
      <c r="C112" s="16"/>
      <c r="D112" s="16"/>
      <c r="E112" s="16"/>
      <c r="F112" s="16"/>
      <c r="G112" s="16"/>
      <c r="H112" s="16"/>
      <c r="I112" s="16"/>
      <c r="J112" s="16"/>
      <c r="K112" s="16"/>
      <c r="L112" s="16"/>
      <c r="M112" s="16"/>
      <c r="N112" s="16"/>
      <c r="O112" s="16"/>
      <c r="P112" s="17"/>
    </row>
    <row r="113" spans="1:16" x14ac:dyDescent="0.2">
      <c r="A113" s="18"/>
      <c r="B113" s="10"/>
      <c r="C113" s="11"/>
      <c r="D113" s="11"/>
      <c r="E113" s="11"/>
      <c r="F113" s="11"/>
      <c r="G113" s="19"/>
      <c r="H113" s="11"/>
      <c r="I113" s="11"/>
      <c r="J113" s="17"/>
      <c r="K113" s="17"/>
      <c r="L113" s="17"/>
      <c r="M113" s="20"/>
      <c r="N113" s="17"/>
      <c r="O113" s="17"/>
      <c r="P113" s="17"/>
    </row>
    <row r="114" spans="1:16" x14ac:dyDescent="0.2">
      <c r="A114" s="18"/>
      <c r="B114" s="10"/>
      <c r="C114" s="11"/>
      <c r="D114" s="11"/>
      <c r="E114" s="11"/>
      <c r="F114" s="11"/>
      <c r="G114" s="19"/>
      <c r="H114" s="11"/>
      <c r="I114" s="11"/>
      <c r="J114" s="17"/>
      <c r="K114" s="17"/>
      <c r="L114" s="17"/>
      <c r="M114" s="20"/>
      <c r="N114" s="17"/>
      <c r="O114" s="17"/>
      <c r="P114" s="17"/>
    </row>
    <row r="115" spans="1:16" x14ac:dyDescent="0.2">
      <c r="A115" s="18"/>
      <c r="B115" s="10"/>
      <c r="C115" s="11"/>
      <c r="D115" s="11"/>
      <c r="E115" s="11"/>
      <c r="F115" s="11"/>
      <c r="G115" s="19"/>
      <c r="H115" s="11"/>
      <c r="I115" s="11"/>
      <c r="J115" s="17"/>
      <c r="K115" s="17"/>
      <c r="L115" s="17"/>
      <c r="M115" s="20"/>
      <c r="N115" s="17"/>
      <c r="O115" s="11"/>
    </row>
    <row r="116" spans="1:16" x14ac:dyDescent="0.2">
      <c r="A116" s="18"/>
      <c r="B116" s="10"/>
      <c r="C116" s="11"/>
      <c r="D116" s="11"/>
      <c r="E116" s="11"/>
      <c r="F116" s="11"/>
      <c r="G116" s="19"/>
      <c r="H116" s="11"/>
      <c r="I116" s="11"/>
      <c r="J116" s="17"/>
      <c r="K116" s="17"/>
      <c r="L116" s="17"/>
      <c r="M116" s="20"/>
      <c r="N116" s="17"/>
      <c r="O116" s="17"/>
      <c r="P116" s="17"/>
    </row>
    <row r="117" spans="1:16" x14ac:dyDescent="0.2">
      <c r="A117" s="18"/>
      <c r="B117" s="10"/>
      <c r="C117" s="11"/>
      <c r="D117" s="11"/>
      <c r="E117" s="11"/>
      <c r="F117" s="11"/>
      <c r="G117" s="19"/>
      <c r="H117" s="11"/>
      <c r="I117" s="11"/>
      <c r="J117" s="17"/>
      <c r="K117" s="17"/>
      <c r="L117" s="17"/>
      <c r="M117" s="20"/>
      <c r="N117" s="17"/>
      <c r="O117" s="11"/>
    </row>
    <row r="118" spans="1:16" x14ac:dyDescent="0.2">
      <c r="A118" s="18"/>
      <c r="B118" s="10"/>
      <c r="C118" s="11"/>
      <c r="D118" s="11"/>
      <c r="E118" s="11"/>
      <c r="F118" s="17"/>
      <c r="G118" s="19"/>
      <c r="H118" s="17"/>
      <c r="I118" s="17"/>
      <c r="J118" s="17"/>
      <c r="K118" s="17"/>
      <c r="L118" s="17"/>
      <c r="M118" s="20"/>
      <c r="N118" s="17"/>
      <c r="O118" s="17"/>
      <c r="P118" s="17"/>
    </row>
    <row r="119" spans="1:16" x14ac:dyDescent="0.2">
      <c r="A119" s="21"/>
      <c r="B119" s="10"/>
      <c r="C119" s="11"/>
      <c r="D119" s="11"/>
      <c r="E119" s="11"/>
      <c r="F119" s="11"/>
      <c r="G119" s="19"/>
      <c r="H119" s="11"/>
      <c r="I119" s="11"/>
      <c r="J119" s="17"/>
      <c r="K119" s="17"/>
      <c r="L119" s="17"/>
      <c r="M119" s="20"/>
      <c r="N119" s="17"/>
      <c r="O119" s="11"/>
    </row>
    <row r="120" spans="1:16" x14ac:dyDescent="0.2">
      <c r="A120" s="21"/>
      <c r="B120" s="10"/>
      <c r="C120" s="11"/>
      <c r="D120" s="11"/>
      <c r="E120" s="11"/>
      <c r="F120" s="11"/>
      <c r="G120" s="19"/>
      <c r="H120" s="11"/>
      <c r="I120" s="11"/>
      <c r="J120" s="17"/>
      <c r="K120" s="17"/>
      <c r="L120" s="17"/>
      <c r="M120" s="20"/>
      <c r="N120" s="17"/>
      <c r="O120" s="17"/>
      <c r="P120" s="17"/>
    </row>
    <row r="121" spans="1:16" x14ac:dyDescent="0.2">
      <c r="A121" s="21"/>
      <c r="B121" s="10"/>
      <c r="C121" s="11"/>
      <c r="D121" s="11"/>
      <c r="E121" s="11"/>
      <c r="F121" s="11"/>
      <c r="G121" s="19"/>
      <c r="H121" s="11"/>
      <c r="I121" s="11"/>
      <c r="J121" s="11"/>
      <c r="K121" s="11"/>
      <c r="L121" s="11"/>
      <c r="M121" s="20"/>
      <c r="N121" s="11"/>
      <c r="O121" s="11"/>
    </row>
    <row r="122" spans="1:16" x14ac:dyDescent="0.2">
      <c r="A122" s="21"/>
      <c r="B122" s="10"/>
      <c r="C122" s="11"/>
      <c r="D122" s="11"/>
      <c r="E122" s="11"/>
      <c r="F122" s="11"/>
      <c r="G122" s="19"/>
      <c r="H122" s="11"/>
      <c r="I122" s="11"/>
      <c r="J122" s="11"/>
      <c r="K122" s="11"/>
      <c r="L122" s="11"/>
      <c r="M122" s="20"/>
      <c r="N122" s="11"/>
      <c r="O122" s="11"/>
    </row>
    <row r="123" spans="1:16" x14ac:dyDescent="0.2">
      <c r="A123" s="21"/>
      <c r="B123" s="10"/>
      <c r="C123" s="11"/>
      <c r="D123" s="11"/>
      <c r="E123" s="11"/>
      <c r="F123" s="11"/>
      <c r="G123" s="19"/>
      <c r="H123" s="11"/>
      <c r="I123" s="11"/>
      <c r="J123" s="11"/>
      <c r="K123" s="11"/>
      <c r="L123" s="11"/>
      <c r="M123" s="20"/>
      <c r="N123" s="11"/>
      <c r="O123" s="11"/>
    </row>
    <row r="124" spans="1:16" x14ac:dyDescent="0.2">
      <c r="A124" s="21"/>
      <c r="B124" s="10"/>
      <c r="C124" s="11"/>
      <c r="D124" s="11"/>
      <c r="E124" s="11"/>
      <c r="F124" s="11"/>
      <c r="G124" s="19"/>
      <c r="H124" s="11"/>
      <c r="I124" s="11"/>
      <c r="J124" s="11"/>
      <c r="K124" s="11"/>
      <c r="L124" s="11"/>
      <c r="M124" s="20"/>
      <c r="N124" s="11"/>
      <c r="O124" s="11"/>
    </row>
    <row r="125" spans="1:16" x14ac:dyDescent="0.2">
      <c r="A125" s="21"/>
      <c r="B125" s="10"/>
      <c r="C125" s="11"/>
      <c r="D125" s="11"/>
      <c r="E125" s="11"/>
      <c r="F125" s="11"/>
      <c r="G125" s="19"/>
      <c r="H125" s="11"/>
      <c r="I125" s="11"/>
      <c r="J125" s="11"/>
      <c r="K125" s="11"/>
      <c r="L125" s="11"/>
      <c r="M125" s="20"/>
      <c r="N125" s="11"/>
      <c r="O125" s="11"/>
    </row>
    <row r="126" spans="1:16" x14ac:dyDescent="0.2">
      <c r="A126" s="21"/>
      <c r="B126" s="10"/>
      <c r="C126" s="11"/>
      <c r="D126" s="11"/>
      <c r="E126" s="11"/>
      <c r="F126" s="11"/>
      <c r="G126" s="19"/>
      <c r="H126" s="11"/>
      <c r="I126" s="11"/>
      <c r="J126" s="11"/>
      <c r="K126" s="11"/>
      <c r="L126" s="11"/>
      <c r="M126" s="20"/>
      <c r="N126" s="11"/>
      <c r="O126" s="11"/>
    </row>
    <row r="127" spans="1:16" x14ac:dyDescent="0.2">
      <c r="A127" s="21"/>
      <c r="B127" s="10"/>
      <c r="C127" s="11"/>
      <c r="D127" s="11"/>
      <c r="E127" s="11"/>
      <c r="F127" s="11"/>
      <c r="G127" s="19"/>
      <c r="H127" s="11"/>
      <c r="I127" s="11"/>
      <c r="J127" s="11"/>
      <c r="K127" s="11"/>
      <c r="L127" s="11"/>
      <c r="M127" s="20"/>
      <c r="N127" s="11"/>
      <c r="O127" s="11"/>
    </row>
    <row r="128" spans="1:16" x14ac:dyDescent="0.2">
      <c r="A128" s="21"/>
      <c r="B128" s="10"/>
      <c r="C128" s="11"/>
      <c r="D128" s="11"/>
      <c r="E128" s="11"/>
      <c r="F128" s="11"/>
      <c r="G128" s="19"/>
      <c r="H128" s="11"/>
      <c r="I128" s="11"/>
      <c r="J128" s="11"/>
      <c r="K128" s="11"/>
      <c r="L128" s="11"/>
      <c r="M128" s="20"/>
      <c r="N128" s="11"/>
      <c r="O128" s="11"/>
    </row>
    <row r="129" spans="1:15" x14ac:dyDescent="0.2">
      <c r="A129" s="21"/>
      <c r="B129" s="10"/>
      <c r="C129" s="11"/>
      <c r="D129" s="11"/>
      <c r="E129" s="11"/>
      <c r="F129" s="11"/>
      <c r="G129" s="19"/>
      <c r="H129" s="11"/>
      <c r="I129" s="11"/>
      <c r="J129" s="11"/>
      <c r="K129" s="11"/>
      <c r="L129" s="11"/>
      <c r="M129" s="20"/>
      <c r="N129" s="11"/>
      <c r="O129" s="11"/>
    </row>
    <row r="130" spans="1:15" x14ac:dyDescent="0.2">
      <c r="A130" s="21"/>
      <c r="B130" s="10"/>
      <c r="C130" s="11"/>
      <c r="D130" s="11"/>
      <c r="E130" s="11"/>
      <c r="F130" s="11"/>
      <c r="G130" s="19"/>
      <c r="H130" s="11"/>
      <c r="I130" s="11"/>
      <c r="J130" s="11"/>
      <c r="K130" s="11"/>
      <c r="L130" s="11"/>
      <c r="M130" s="20"/>
      <c r="N130" s="11"/>
      <c r="O130" s="11"/>
    </row>
    <row r="131" spans="1:15" x14ac:dyDescent="0.2">
      <c r="A131" s="21"/>
      <c r="B131" s="10"/>
      <c r="C131" s="11"/>
      <c r="D131" s="11"/>
      <c r="E131" s="11"/>
      <c r="F131" s="11"/>
      <c r="G131" s="19"/>
      <c r="H131" s="11"/>
      <c r="I131" s="11"/>
      <c r="J131" s="11"/>
      <c r="K131" s="11"/>
      <c r="L131" s="11"/>
      <c r="M131" s="20"/>
      <c r="N131" s="11"/>
      <c r="O131" s="11"/>
    </row>
    <row r="132" spans="1:15" x14ac:dyDescent="0.2">
      <c r="A132" s="21"/>
      <c r="B132" s="10"/>
      <c r="C132" s="11"/>
      <c r="D132" s="11"/>
      <c r="E132" s="11"/>
      <c r="F132" s="11"/>
      <c r="G132" s="19"/>
      <c r="H132" s="11"/>
      <c r="I132" s="11"/>
      <c r="J132" s="11"/>
      <c r="K132" s="11"/>
      <c r="L132" s="11"/>
      <c r="M132" s="20"/>
      <c r="N132" s="11"/>
      <c r="O132" s="11"/>
    </row>
    <row r="133" spans="1:15" x14ac:dyDescent="0.2">
      <c r="A133" s="21"/>
      <c r="B133" s="10"/>
      <c r="C133" s="11"/>
      <c r="D133" s="11"/>
      <c r="E133" s="11"/>
      <c r="F133" s="11"/>
      <c r="G133" s="19"/>
      <c r="H133" s="11"/>
      <c r="I133" s="11"/>
      <c r="J133" s="11"/>
      <c r="K133" s="11"/>
      <c r="L133" s="11"/>
      <c r="M133" s="20"/>
      <c r="N133" s="11"/>
      <c r="O133" s="11"/>
    </row>
    <row r="134" spans="1:15" x14ac:dyDescent="0.2">
      <c r="A134" s="21"/>
      <c r="B134" s="10"/>
      <c r="C134" s="11"/>
      <c r="D134" s="11"/>
      <c r="E134" s="11"/>
      <c r="F134" s="11"/>
      <c r="G134" s="19"/>
      <c r="H134" s="11"/>
      <c r="I134" s="11"/>
      <c r="J134" s="11"/>
      <c r="K134" s="11"/>
      <c r="L134" s="11"/>
      <c r="M134" s="20"/>
      <c r="N134" s="11"/>
      <c r="O134" s="11"/>
    </row>
    <row r="135" spans="1:15" x14ac:dyDescent="0.2">
      <c r="A135" s="21"/>
      <c r="B135" s="10"/>
      <c r="C135" s="11"/>
      <c r="D135" s="11"/>
      <c r="E135" s="11"/>
      <c r="F135" s="11"/>
      <c r="G135" s="19"/>
      <c r="H135" s="11"/>
      <c r="I135" s="11"/>
      <c r="J135" s="11"/>
      <c r="K135" s="11"/>
      <c r="L135" s="11"/>
      <c r="M135" s="20"/>
      <c r="N135" s="11"/>
      <c r="O135" s="11"/>
    </row>
    <row r="136" spans="1:15" x14ac:dyDescent="0.2">
      <c r="A136" s="21"/>
      <c r="B136" s="10"/>
      <c r="C136" s="11"/>
      <c r="D136" s="11"/>
      <c r="E136" s="11"/>
      <c r="F136" s="11"/>
      <c r="G136" s="19"/>
      <c r="H136" s="11"/>
      <c r="I136" s="11"/>
      <c r="J136" s="11"/>
      <c r="K136" s="11"/>
      <c r="L136" s="11"/>
      <c r="M136" s="20"/>
      <c r="N136" s="11"/>
      <c r="O136" s="11"/>
    </row>
    <row r="137" spans="1:15" x14ac:dyDescent="0.2">
      <c r="A137" s="22"/>
      <c r="B137" s="23"/>
    </row>
  </sheetData>
  <mergeCells count="134">
    <mergeCell ref="A2:I2"/>
    <mergeCell ref="J2:K2"/>
    <mergeCell ref="L2:O2"/>
    <mergeCell ref="C3:I3"/>
    <mergeCell ref="J3:K3"/>
    <mergeCell ref="L3:O3"/>
    <mergeCell ref="C4:I4"/>
    <mergeCell ref="J4:K4"/>
    <mergeCell ref="L4:O4"/>
    <mergeCell ref="K28:M28"/>
    <mergeCell ref="K29:M29"/>
    <mergeCell ref="K31:M31"/>
    <mergeCell ref="K32:M32"/>
    <mergeCell ref="K33:M33"/>
    <mergeCell ref="K14:L14"/>
    <mergeCell ref="K23:L23"/>
    <mergeCell ref="A13:O13"/>
    <mergeCell ref="G16:H16"/>
    <mergeCell ref="G17:H17"/>
    <mergeCell ref="G18:H18"/>
    <mergeCell ref="G19:H19"/>
    <mergeCell ref="G20:H20"/>
    <mergeCell ref="G21:H21"/>
    <mergeCell ref="K25:M25"/>
    <mergeCell ref="K26:M26"/>
    <mergeCell ref="K27:M27"/>
    <mergeCell ref="G31:I31"/>
    <mergeCell ref="G32:I32"/>
    <mergeCell ref="G33:I33"/>
    <mergeCell ref="B85:D85"/>
    <mergeCell ref="E85:M85"/>
    <mergeCell ref="A86:O86"/>
    <mergeCell ref="A87:M87"/>
    <mergeCell ref="A88:O88"/>
    <mergeCell ref="B76:D76"/>
    <mergeCell ref="B78:D78"/>
    <mergeCell ref="B79:D79"/>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E77:M77"/>
    <mergeCell ref="A97:O97"/>
    <mergeCell ref="A94:M94"/>
    <mergeCell ref="A95:O95"/>
    <mergeCell ref="A89:M89"/>
    <mergeCell ref="A90:O90"/>
    <mergeCell ref="A91:O91"/>
    <mergeCell ref="A93:O93"/>
    <mergeCell ref="F92:G92"/>
    <mergeCell ref="J92:M92"/>
    <mergeCell ref="A96:J96"/>
    <mergeCell ref="A72:O72"/>
    <mergeCell ref="C75:O75"/>
    <mergeCell ref="C62:H62"/>
    <mergeCell ref="C63:H63"/>
    <mergeCell ref="A57:M57"/>
    <mergeCell ref="A58:O58"/>
    <mergeCell ref="C59:O59"/>
    <mergeCell ref="I60:M60"/>
    <mergeCell ref="I61:M61"/>
    <mergeCell ref="I62:M62"/>
    <mergeCell ref="I63:M63"/>
    <mergeCell ref="A64:O64"/>
    <mergeCell ref="C60:H60"/>
    <mergeCell ref="C61:H61"/>
    <mergeCell ref="C68:H68"/>
    <mergeCell ref="I68:M68"/>
    <mergeCell ref="C69:H69"/>
    <mergeCell ref="I69:M69"/>
    <mergeCell ref="C67:O67"/>
    <mergeCell ref="C70:H70"/>
    <mergeCell ref="I70:M70"/>
    <mergeCell ref="A73:M73"/>
    <mergeCell ref="C71:H71"/>
    <mergeCell ref="I71:M71"/>
    <mergeCell ref="A43:O43"/>
    <mergeCell ref="C44:O44"/>
    <mergeCell ref="B45:H45"/>
    <mergeCell ref="A66:O66"/>
    <mergeCell ref="A50:O50"/>
    <mergeCell ref="A1:O1"/>
    <mergeCell ref="A36:I36"/>
    <mergeCell ref="K36:L36"/>
    <mergeCell ref="F39:O39"/>
    <mergeCell ref="A35:I35"/>
    <mergeCell ref="A51:M51"/>
    <mergeCell ref="A52:O52"/>
    <mergeCell ref="C53:O53"/>
    <mergeCell ref="B46:H46"/>
    <mergeCell ref="B47:H47"/>
    <mergeCell ref="B48:H48"/>
    <mergeCell ref="B49:H49"/>
    <mergeCell ref="A56:O56"/>
    <mergeCell ref="B54:M54"/>
    <mergeCell ref="B55:M55"/>
    <mergeCell ref="I47:M47"/>
    <mergeCell ref="I48:M48"/>
    <mergeCell ref="I49:M49"/>
    <mergeCell ref="F40:M40"/>
    <mergeCell ref="A98:O104"/>
    <mergeCell ref="N96:O96"/>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A41:O41"/>
    <mergeCell ref="A42:M42"/>
  </mergeCells>
  <phoneticPr fontId="2" type="noConversion"/>
  <printOptions horizontalCentered="1" verticalCentered="1" gridLines="1"/>
  <pageMargins left="0.39" right="0.21" top="0.52" bottom="0.38" header="0.34" footer="0.52"/>
  <pageSetup scale="83"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E92 F17:F21" unlockedFormula="1"/>
    <ignoredError sqref="N8:N12" evalError="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Lists!$D$2:$D$5</xm:f>
          </x14:formula1>
          <xm:sqref>C32:C33</xm:sqref>
        </x14:dataValidation>
        <x14:dataValidation type="list" allowBlank="1" showInputMessage="1" showErrorMessage="1" xr:uid="{00000000-0002-0000-0100-000001000000}">
          <x14:formula1>
            <xm:f>Lists!$D$24:$D$29</xm:f>
          </x14:formula1>
          <xm:sqref>B92</xm:sqref>
        </x14:dataValidation>
        <x14:dataValidation type="list" allowBlank="1" showInputMessage="1" showErrorMessage="1" xr:uid="{00000000-0002-0000-0100-000002000000}">
          <x14:formula1>
            <xm:f>Lists!$A$2:$A$12</xm:f>
          </x14:formula1>
          <xm:sqref>C7:C12</xm:sqref>
        </x14:dataValidation>
        <x14:dataValidation type="list" allowBlank="1" showInputMessage="1" showErrorMessage="1" xr:uid="{00000000-0002-0000-0100-000003000000}">
          <x14:formula1>
            <xm:f>Lists!$A$14:$A$49</xm:f>
          </x14:formula1>
          <xm:sqref>C17:C21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6"/>
  <sheetViews>
    <sheetView zoomScale="130" zoomScaleNormal="130" zoomScaleSheetLayoutView="9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9.42578125" style="76" customWidth="1"/>
    <col min="5" max="5" width="8.42578125" style="76" customWidth="1"/>
    <col min="6" max="6" width="9.2851562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8.570312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31" t="s">
        <v>114</v>
      </c>
      <c r="B1" s="331"/>
      <c r="C1" s="331"/>
      <c r="D1" s="331"/>
      <c r="E1" s="331"/>
      <c r="F1" s="331"/>
      <c r="G1" s="331"/>
      <c r="H1" s="331"/>
      <c r="I1" s="331"/>
      <c r="J1" s="331"/>
      <c r="K1" s="331"/>
      <c r="L1" s="331"/>
      <c r="M1" s="331"/>
      <c r="N1" s="331"/>
      <c r="O1" s="331"/>
    </row>
    <row r="2" spans="1:16" ht="13.15" customHeight="1" x14ac:dyDescent="0.2">
      <c r="A2" s="394" t="s">
        <v>77</v>
      </c>
      <c r="B2" s="395"/>
      <c r="C2" s="395"/>
      <c r="D2" s="395"/>
      <c r="E2" s="395"/>
      <c r="F2" s="395"/>
      <c r="G2" s="395"/>
      <c r="H2" s="395"/>
      <c r="I2" s="396"/>
      <c r="J2" s="397" t="s">
        <v>82</v>
      </c>
      <c r="K2" s="398"/>
      <c r="L2" s="399">
        <f>'Year One'!L2:O2</f>
        <v>0</v>
      </c>
      <c r="M2" s="400"/>
      <c r="N2" s="400"/>
      <c r="O2" s="401"/>
    </row>
    <row r="3" spans="1:16" x14ac:dyDescent="0.2">
      <c r="A3" s="290"/>
      <c r="B3" s="78" t="s">
        <v>78</v>
      </c>
      <c r="C3" s="402">
        <f>'Year One'!C3:I3</f>
        <v>0</v>
      </c>
      <c r="D3" s="403"/>
      <c r="E3" s="403"/>
      <c r="F3" s="403"/>
      <c r="G3" s="403"/>
      <c r="H3" s="403"/>
      <c r="I3" s="404"/>
      <c r="J3" s="405" t="s">
        <v>80</v>
      </c>
      <c r="K3" s="406"/>
      <c r="L3" s="407">
        <f>'Year One'!L3:O3</f>
        <v>0</v>
      </c>
      <c r="M3" s="408"/>
      <c r="N3" s="408"/>
      <c r="O3" s="409"/>
    </row>
    <row r="4" spans="1:16" x14ac:dyDescent="0.2">
      <c r="A4" s="290"/>
      <c r="B4" s="289" t="s">
        <v>79</v>
      </c>
      <c r="C4" s="402" t="s">
        <v>327</v>
      </c>
      <c r="D4" s="403"/>
      <c r="E4" s="403"/>
      <c r="F4" s="403"/>
      <c r="G4" s="403"/>
      <c r="H4" s="403"/>
      <c r="I4" s="404"/>
      <c r="J4" s="410" t="s">
        <v>81</v>
      </c>
      <c r="K4" s="411"/>
      <c r="L4" s="399">
        <f>'Year One'!L4:O4</f>
        <v>0</v>
      </c>
      <c r="M4" s="400"/>
      <c r="N4" s="400"/>
      <c r="O4" s="401"/>
    </row>
    <row r="5" spans="1:16" x14ac:dyDescent="0.2">
      <c r="A5" s="315"/>
      <c r="B5" s="315"/>
      <c r="C5" s="315"/>
      <c r="D5" s="315"/>
      <c r="E5" s="315"/>
      <c r="F5" s="315"/>
      <c r="G5" s="315"/>
      <c r="H5" s="315"/>
      <c r="I5" s="315"/>
      <c r="J5" s="315"/>
      <c r="K5" s="315"/>
      <c r="L5" s="315"/>
      <c r="M5" s="315"/>
      <c r="N5" s="315"/>
      <c r="O5" s="315"/>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One'!I6:L7*1.03</f>
        <v>0</v>
      </c>
      <c r="J7" s="88">
        <f>ROUND((I7*D7)+(I7/9*G7*F7),0)</f>
        <v>0</v>
      </c>
      <c r="K7" s="89">
        <f>'Year One'!K7*1.02</f>
        <v>0.39372000000000001</v>
      </c>
      <c r="L7" s="89">
        <v>0.17899999999999999</v>
      </c>
      <c r="M7" s="88">
        <f>ROUND(((D7*I7)*K7)+(I7/9*F7*G7)*L7,0)</f>
        <v>0</v>
      </c>
      <c r="N7" s="90">
        <f t="shared" ref="N7:N12" si="0">J7+M7</f>
        <v>0</v>
      </c>
      <c r="O7" s="153">
        <f>'Cost Share'!N38</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One'!I7:L8*1.03</f>
        <v>0</v>
      </c>
      <c r="J8" s="88">
        <f t="shared" ref="J8:J12" si="3">ROUND((I8*D8)+(I8/9*G8*F8),0)</f>
        <v>0</v>
      </c>
      <c r="K8" s="89">
        <f>'Year One'!K8*1.02</f>
        <v>0.39372000000000001</v>
      </c>
      <c r="L8" s="89">
        <v>0.17899999999999999</v>
      </c>
      <c r="M8" s="88">
        <f t="shared" ref="M8:M12" si="4">ROUND(((D8*I8)*K8)+(I8/9*F8*G8)*L8,0)</f>
        <v>0</v>
      </c>
      <c r="N8" s="90">
        <f t="shared" si="0"/>
        <v>0</v>
      </c>
      <c r="O8" s="153">
        <f>'Cost Share'!N39</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One'!I8:L9*1.03</f>
        <v>0</v>
      </c>
      <c r="J9" s="88">
        <f t="shared" si="3"/>
        <v>0</v>
      </c>
      <c r="K9" s="89">
        <f>'Year One'!K9*1.02</f>
        <v>0.39372000000000001</v>
      </c>
      <c r="L9" s="89">
        <v>0.17899999999999999</v>
      </c>
      <c r="M9" s="88">
        <f t="shared" si="4"/>
        <v>0</v>
      </c>
      <c r="N9" s="90">
        <f t="shared" si="0"/>
        <v>0</v>
      </c>
      <c r="O9" s="153">
        <f>'Cost Share'!N40</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One'!I9:L10*1.03</f>
        <v>0</v>
      </c>
      <c r="J10" s="88">
        <f t="shared" si="3"/>
        <v>0</v>
      </c>
      <c r="K10" s="89">
        <f>'Year One'!K10*1.02</f>
        <v>0.39372000000000001</v>
      </c>
      <c r="L10" s="89">
        <v>0.17899999999999999</v>
      </c>
      <c r="M10" s="88">
        <f t="shared" si="4"/>
        <v>0</v>
      </c>
      <c r="N10" s="90">
        <f t="shared" si="0"/>
        <v>0</v>
      </c>
      <c r="O10" s="153">
        <f>'Cost Share'!N41</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One'!I10:L11*1.03</f>
        <v>0</v>
      </c>
      <c r="J11" s="88">
        <f t="shared" si="3"/>
        <v>0</v>
      </c>
      <c r="K11" s="89">
        <f>'Year One'!K11*1.02</f>
        <v>0.39372000000000001</v>
      </c>
      <c r="L11" s="89">
        <v>0.17899999999999999</v>
      </c>
      <c r="M11" s="88">
        <f t="shared" si="4"/>
        <v>0</v>
      </c>
      <c r="N11" s="90">
        <f t="shared" si="0"/>
        <v>0</v>
      </c>
      <c r="O11" s="153">
        <f>'Cost Share'!N42</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One'!I11:L12*1.03</f>
        <v>0</v>
      </c>
      <c r="J12" s="88">
        <f t="shared" si="3"/>
        <v>0</v>
      </c>
      <c r="K12" s="89">
        <f>'Year One'!K12*1.02</f>
        <v>0.39372000000000001</v>
      </c>
      <c r="L12" s="89">
        <v>0.17899999999999999</v>
      </c>
      <c r="M12" s="88">
        <f t="shared" si="4"/>
        <v>0</v>
      </c>
      <c r="N12" s="90">
        <f t="shared" si="0"/>
        <v>0</v>
      </c>
      <c r="O12" s="153">
        <f>'Cost Share'!N43</f>
        <v>0</v>
      </c>
    </row>
    <row r="13" spans="1:16" s="66" customFormat="1" x14ac:dyDescent="0.2">
      <c r="A13" s="335"/>
      <c r="B13" s="333"/>
      <c r="C13" s="333"/>
      <c r="D13" s="333"/>
      <c r="E13" s="333"/>
      <c r="F13" s="333"/>
      <c r="G13" s="333"/>
      <c r="H13" s="333"/>
      <c r="I13" s="333"/>
      <c r="J13" s="333"/>
      <c r="K13" s="333"/>
      <c r="L13" s="333"/>
      <c r="M13" s="333"/>
      <c r="N13" s="333"/>
      <c r="O13" s="334"/>
    </row>
    <row r="14" spans="1:16" x14ac:dyDescent="0.2">
      <c r="A14" s="318" t="s">
        <v>115</v>
      </c>
      <c r="B14" s="318"/>
      <c r="C14" s="318"/>
      <c r="D14" s="318"/>
      <c r="E14" s="318"/>
      <c r="F14" s="318"/>
      <c r="G14" s="318"/>
      <c r="H14" s="318"/>
      <c r="I14" s="318"/>
      <c r="J14" s="92">
        <f>SUM(J7:J12)</f>
        <v>0</v>
      </c>
      <c r="K14" s="360"/>
      <c r="L14" s="361"/>
      <c r="M14" s="93">
        <f>SUM(M7:M12)</f>
        <v>0</v>
      </c>
      <c r="N14" s="92">
        <f>SUM(N7:N12)</f>
        <v>0</v>
      </c>
      <c r="O14" s="154">
        <f>SUM(O7:O12)</f>
        <v>0</v>
      </c>
    </row>
    <row r="15" spans="1:16" s="66" customFormat="1" x14ac:dyDescent="0.2">
      <c r="A15" s="312"/>
      <c r="B15" s="312"/>
      <c r="C15" s="312"/>
      <c r="D15" s="312"/>
      <c r="E15" s="312"/>
      <c r="F15" s="312"/>
      <c r="G15" s="312"/>
      <c r="H15" s="312"/>
      <c r="I15" s="312"/>
      <c r="J15" s="312"/>
      <c r="K15" s="312"/>
      <c r="L15" s="312"/>
      <c r="M15" s="312"/>
      <c r="N15" s="312"/>
      <c r="O15" s="312"/>
    </row>
    <row r="16" spans="1:16" s="82" customFormat="1" ht="24" x14ac:dyDescent="0.2">
      <c r="B16" s="80" t="s">
        <v>48</v>
      </c>
      <c r="C16" s="80" t="s">
        <v>187</v>
      </c>
      <c r="D16" s="142" t="s">
        <v>265</v>
      </c>
      <c r="E16" s="143" t="s">
        <v>76</v>
      </c>
      <c r="F16" s="142" t="s">
        <v>13</v>
      </c>
      <c r="G16" s="365"/>
      <c r="H16" s="36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65"/>
      <c r="H17" s="366"/>
      <c r="I17" s="87">
        <f>'Year One'!I17*1.03</f>
        <v>0</v>
      </c>
      <c r="J17" s="95">
        <f>ROUND(I17/12*D17*E17,0)</f>
        <v>0</v>
      </c>
      <c r="K17" s="89">
        <f>'Year One'!K17*1.02</f>
        <v>0.41718</v>
      </c>
      <c r="L17" s="159"/>
      <c r="M17" s="90">
        <f>ROUND(J17*K17,0)</f>
        <v>0</v>
      </c>
      <c r="N17" s="90">
        <f>J17+M17</f>
        <v>0</v>
      </c>
      <c r="O17" s="153">
        <f>'Cost Share'!N48</f>
        <v>0</v>
      </c>
    </row>
    <row r="18" spans="1:15" x14ac:dyDescent="0.2">
      <c r="A18" s="158">
        <v>2</v>
      </c>
      <c r="B18" s="157" t="str">
        <f>'Year One'!B18</f>
        <v>insert name</v>
      </c>
      <c r="C18" s="157" t="str">
        <f>'Year One'!C18</f>
        <v>P&amp;S Regular Salaried - FULL ELIGIBILITY</v>
      </c>
      <c r="D18" s="136">
        <v>0</v>
      </c>
      <c r="E18" s="163"/>
      <c r="F18" s="94">
        <f t="shared" ref="F18:F21" si="5">D18*E18</f>
        <v>0</v>
      </c>
      <c r="G18" s="365"/>
      <c r="H18" s="366"/>
      <c r="I18" s="87">
        <f>'Year One'!I18*1.03</f>
        <v>0</v>
      </c>
      <c r="J18" s="95">
        <f t="shared" ref="J18:J21" si="6">ROUND(I18/12*D18*E18,0)</f>
        <v>0</v>
      </c>
      <c r="K18" s="89">
        <f>'Year One'!K18*1.02</f>
        <v>0.41718</v>
      </c>
      <c r="L18" s="159"/>
      <c r="M18" s="90">
        <f t="shared" ref="M18:M21" si="7">ROUND(J18*K18,0)</f>
        <v>0</v>
      </c>
      <c r="N18" s="90">
        <f>J18+M18</f>
        <v>0</v>
      </c>
      <c r="O18" s="153">
        <f>'Cost Share'!N49</f>
        <v>0</v>
      </c>
    </row>
    <row r="19" spans="1:15" x14ac:dyDescent="0.2">
      <c r="A19" s="158">
        <v>3</v>
      </c>
      <c r="B19" s="157" t="str">
        <f>'Year One'!B19</f>
        <v>insert name</v>
      </c>
      <c r="C19" s="157" t="str">
        <f>'Year One'!C19</f>
        <v>P&amp;S Regular Salaried - FULL ELIGIBILITY</v>
      </c>
      <c r="D19" s="136">
        <v>0</v>
      </c>
      <c r="E19" s="163"/>
      <c r="F19" s="94">
        <f t="shared" si="5"/>
        <v>0</v>
      </c>
      <c r="G19" s="365"/>
      <c r="H19" s="366"/>
      <c r="I19" s="87">
        <f>'Year One'!I19*1.03</f>
        <v>0</v>
      </c>
      <c r="J19" s="95">
        <f t="shared" si="6"/>
        <v>0</v>
      </c>
      <c r="K19" s="89">
        <f>'Year One'!K19*1.02</f>
        <v>0.41718</v>
      </c>
      <c r="L19" s="159"/>
      <c r="M19" s="90">
        <f t="shared" si="7"/>
        <v>0</v>
      </c>
      <c r="N19" s="90">
        <f>J19+M19</f>
        <v>0</v>
      </c>
      <c r="O19" s="153">
        <f>'Cost Share'!N50</f>
        <v>0</v>
      </c>
    </row>
    <row r="20" spans="1:15" x14ac:dyDescent="0.2">
      <c r="A20" s="158">
        <v>4</v>
      </c>
      <c r="B20" s="157" t="str">
        <f>'Year One'!B20</f>
        <v>insert name</v>
      </c>
      <c r="C20" s="157" t="str">
        <f>'Year One'!C20</f>
        <v>P&amp;S Regular Salaried - FULL ELIGIBILITY</v>
      </c>
      <c r="D20" s="136">
        <v>0</v>
      </c>
      <c r="E20" s="163"/>
      <c r="F20" s="94">
        <f t="shared" si="5"/>
        <v>0</v>
      </c>
      <c r="G20" s="365"/>
      <c r="H20" s="366"/>
      <c r="I20" s="87">
        <f>'Year One'!I20*1.03</f>
        <v>0</v>
      </c>
      <c r="J20" s="95">
        <f t="shared" si="6"/>
        <v>0</v>
      </c>
      <c r="K20" s="89">
        <f>'Year One'!K20*1.02</f>
        <v>0.41718</v>
      </c>
      <c r="L20" s="159"/>
      <c r="M20" s="90">
        <f t="shared" si="7"/>
        <v>0</v>
      </c>
      <c r="N20" s="90">
        <f>J20+M20</f>
        <v>0</v>
      </c>
      <c r="O20" s="153">
        <f>'Cost Share'!N51</f>
        <v>0</v>
      </c>
    </row>
    <row r="21" spans="1:15" x14ac:dyDescent="0.2">
      <c r="A21" s="158">
        <v>5</v>
      </c>
      <c r="B21" s="157" t="str">
        <f>'Year One'!B21</f>
        <v>insert name</v>
      </c>
      <c r="C21" s="157" t="str">
        <f>'Year One'!C21</f>
        <v>P&amp;S Regular Salaried - FULL ELIGIBILITY</v>
      </c>
      <c r="D21" s="136">
        <v>0</v>
      </c>
      <c r="E21" s="163"/>
      <c r="F21" s="94">
        <f t="shared" si="5"/>
        <v>0</v>
      </c>
      <c r="G21" s="365"/>
      <c r="H21" s="366"/>
      <c r="I21" s="87">
        <f>'Year One'!I21*1.03</f>
        <v>0</v>
      </c>
      <c r="J21" s="95">
        <f t="shared" si="6"/>
        <v>0</v>
      </c>
      <c r="K21" s="89">
        <f>'Year One'!K21*1.02</f>
        <v>0.41718</v>
      </c>
      <c r="L21" s="159"/>
      <c r="M21" s="90">
        <f t="shared" si="7"/>
        <v>0</v>
      </c>
      <c r="N21" s="90">
        <f>J21+M21</f>
        <v>0</v>
      </c>
      <c r="O21" s="153">
        <f>'Cost Share'!N52</f>
        <v>0</v>
      </c>
    </row>
    <row r="22" spans="1:15" x14ac:dyDescent="0.2">
      <c r="A22" s="320"/>
      <c r="B22" s="320"/>
      <c r="C22" s="320"/>
      <c r="D22" s="320"/>
      <c r="E22" s="320"/>
      <c r="F22" s="320"/>
      <c r="G22" s="320"/>
      <c r="H22" s="320"/>
      <c r="I22" s="320"/>
      <c r="J22" s="320"/>
      <c r="K22" s="320"/>
      <c r="L22" s="320"/>
      <c r="M22" s="320"/>
      <c r="N22" s="320"/>
      <c r="O22" s="320"/>
    </row>
    <row r="23" spans="1:15" x14ac:dyDescent="0.2">
      <c r="A23" s="318" t="s">
        <v>116</v>
      </c>
      <c r="B23" s="318"/>
      <c r="C23" s="318"/>
      <c r="D23" s="318"/>
      <c r="E23" s="318"/>
      <c r="F23" s="318"/>
      <c r="G23" s="318"/>
      <c r="H23" s="318"/>
      <c r="I23" s="318"/>
      <c r="J23" s="92">
        <f>SUM(J17:J21)</f>
        <v>0</v>
      </c>
      <c r="K23" s="211"/>
      <c r="L23" s="212"/>
      <c r="M23" s="92">
        <f>SUM(M17:M21)</f>
        <v>0</v>
      </c>
      <c r="N23" s="92">
        <f>SUM(N17:N21)</f>
        <v>0</v>
      </c>
      <c r="O23" s="154">
        <f>SUM(O17:O21)</f>
        <v>0</v>
      </c>
    </row>
    <row r="24" spans="1:15" s="66" customFormat="1" x14ac:dyDescent="0.2">
      <c r="A24" s="312"/>
      <c r="B24" s="312"/>
      <c r="C24" s="312"/>
      <c r="D24" s="312"/>
      <c r="E24" s="312"/>
      <c r="F24" s="312"/>
      <c r="G24" s="312"/>
      <c r="H24" s="312"/>
      <c r="I24" s="312"/>
      <c r="J24" s="312"/>
      <c r="K24" s="312"/>
      <c r="L24" s="312"/>
      <c r="M24" s="312"/>
      <c r="N24" s="312"/>
      <c r="O24" s="312"/>
    </row>
    <row r="25" spans="1:15" s="82" customFormat="1" ht="36" x14ac:dyDescent="0.2">
      <c r="A25" s="96"/>
      <c r="B25" s="97" t="s">
        <v>51</v>
      </c>
      <c r="C25" s="96"/>
      <c r="D25" s="81" t="s">
        <v>266</v>
      </c>
      <c r="E25" s="144" t="s">
        <v>267</v>
      </c>
      <c r="F25" s="144" t="s">
        <v>268</v>
      </c>
      <c r="G25" s="145" t="s">
        <v>269</v>
      </c>
      <c r="H25" s="96"/>
      <c r="I25" s="139" t="s">
        <v>231</v>
      </c>
      <c r="J25" s="140" t="s">
        <v>49</v>
      </c>
      <c r="K25" s="354"/>
      <c r="L25" s="355"/>
      <c r="M25" s="356"/>
      <c r="N25" s="141" t="s">
        <v>335</v>
      </c>
      <c r="O25" s="141" t="s">
        <v>204</v>
      </c>
    </row>
    <row r="26" spans="1:15" x14ac:dyDescent="0.2">
      <c r="A26" s="158">
        <v>1</v>
      </c>
      <c r="B26" s="320" t="s">
        <v>52</v>
      </c>
      <c r="C26" s="320"/>
      <c r="D26" s="86"/>
      <c r="E26" s="163"/>
      <c r="F26" s="86"/>
      <c r="G26" s="86"/>
      <c r="H26" s="98"/>
      <c r="I26" s="119">
        <v>0</v>
      </c>
      <c r="J26" s="90">
        <f>ROUND((D26*I26*E26)+(F26*I26*G26),0)</f>
        <v>0</v>
      </c>
      <c r="K26" s="354"/>
      <c r="L26" s="355"/>
      <c r="M26" s="356"/>
      <c r="N26" s="90">
        <f>J26</f>
        <v>0</v>
      </c>
      <c r="O26" s="153">
        <f>'Cost Share'!N57</f>
        <v>0</v>
      </c>
    </row>
    <row r="27" spans="1:15" x14ac:dyDescent="0.2">
      <c r="A27" s="158">
        <v>2</v>
      </c>
      <c r="B27" s="320" t="s">
        <v>52</v>
      </c>
      <c r="C27" s="320"/>
      <c r="D27" s="86"/>
      <c r="E27" s="163"/>
      <c r="F27" s="86"/>
      <c r="G27" s="86"/>
      <c r="H27" s="98"/>
      <c r="I27" s="119">
        <v>0</v>
      </c>
      <c r="J27" s="90">
        <f t="shared" ref="J27:J29" si="8">ROUND((D27*I27*E27)+(F27*I27*G27),0)</f>
        <v>0</v>
      </c>
      <c r="K27" s="354"/>
      <c r="L27" s="355"/>
      <c r="M27" s="356"/>
      <c r="N27" s="90">
        <f t="shared" ref="N27:N29" si="9">J27</f>
        <v>0</v>
      </c>
      <c r="O27" s="153">
        <f>'Cost Share'!N58</f>
        <v>0</v>
      </c>
    </row>
    <row r="28" spans="1:15" x14ac:dyDescent="0.2">
      <c r="A28" s="158">
        <v>3</v>
      </c>
      <c r="B28" s="320" t="s">
        <v>6</v>
      </c>
      <c r="C28" s="320"/>
      <c r="D28" s="86"/>
      <c r="E28" s="163"/>
      <c r="F28" s="86"/>
      <c r="G28" s="86"/>
      <c r="H28" s="98"/>
      <c r="I28" s="119">
        <v>0</v>
      </c>
      <c r="J28" s="90">
        <f t="shared" si="8"/>
        <v>0</v>
      </c>
      <c r="K28" s="354"/>
      <c r="L28" s="355"/>
      <c r="M28" s="356"/>
      <c r="N28" s="90">
        <f t="shared" si="9"/>
        <v>0</v>
      </c>
      <c r="O28" s="153">
        <f>'Cost Share'!N59</f>
        <v>0</v>
      </c>
    </row>
    <row r="29" spans="1:15" x14ac:dyDescent="0.2">
      <c r="A29" s="158">
        <v>4</v>
      </c>
      <c r="B29" s="320" t="s">
        <v>6</v>
      </c>
      <c r="C29" s="320"/>
      <c r="D29" s="86"/>
      <c r="E29" s="163"/>
      <c r="F29" s="86"/>
      <c r="G29" s="86"/>
      <c r="H29" s="98"/>
      <c r="I29" s="119">
        <v>0</v>
      </c>
      <c r="J29" s="90">
        <f t="shared" si="8"/>
        <v>0</v>
      </c>
      <c r="K29" s="354"/>
      <c r="L29" s="355"/>
      <c r="M29" s="356"/>
      <c r="N29" s="90">
        <f t="shared" si="9"/>
        <v>0</v>
      </c>
      <c r="O29" s="153">
        <f>'Cost Share'!N60</f>
        <v>0</v>
      </c>
    </row>
    <row r="30" spans="1:15" x14ac:dyDescent="0.2">
      <c r="A30" s="320"/>
      <c r="B30" s="320"/>
      <c r="C30" s="320"/>
      <c r="D30" s="320"/>
      <c r="E30" s="320"/>
      <c r="F30" s="320"/>
      <c r="G30" s="320"/>
      <c r="H30" s="320"/>
      <c r="I30" s="320"/>
      <c r="J30" s="320"/>
      <c r="K30" s="320"/>
      <c r="L30" s="320"/>
      <c r="M30" s="320"/>
      <c r="N30" s="320"/>
      <c r="O30" s="320"/>
    </row>
    <row r="31" spans="1:15" ht="24" x14ac:dyDescent="0.2">
      <c r="A31" s="158"/>
      <c r="B31" s="158"/>
      <c r="C31" s="80" t="s">
        <v>187</v>
      </c>
      <c r="D31" s="146" t="s">
        <v>270</v>
      </c>
      <c r="E31" s="147" t="s">
        <v>108</v>
      </c>
      <c r="F31" s="147" t="s">
        <v>46</v>
      </c>
      <c r="G31" s="367"/>
      <c r="H31" s="367"/>
      <c r="I31" s="367"/>
      <c r="J31" s="146" t="s">
        <v>49</v>
      </c>
      <c r="K31" s="357"/>
      <c r="L31" s="358"/>
      <c r="M31" s="359"/>
      <c r="N31" s="141" t="s">
        <v>335</v>
      </c>
      <c r="O31" s="141" t="s">
        <v>204</v>
      </c>
    </row>
    <row r="32" spans="1:15" x14ac:dyDescent="0.2">
      <c r="A32" s="158">
        <v>5</v>
      </c>
      <c r="B32" s="158" t="s">
        <v>0</v>
      </c>
      <c r="C32" s="137" t="str">
        <f>GAOne</f>
        <v>All other Master's students</v>
      </c>
      <c r="D32" s="86"/>
      <c r="E32" s="84">
        <v>0</v>
      </c>
      <c r="F32" s="100">
        <f>'Year One'!F32*1.03</f>
        <v>11449.48</v>
      </c>
      <c r="G32" s="368"/>
      <c r="H32" s="368"/>
      <c r="I32" s="368"/>
      <c r="J32" s="91">
        <f>ROUND((D32*E32*F32),0)</f>
        <v>0</v>
      </c>
      <c r="K32" s="357"/>
      <c r="L32" s="358"/>
      <c r="M32" s="359"/>
      <c r="N32" s="101">
        <f>J32</f>
        <v>0</v>
      </c>
      <c r="O32" s="153">
        <f>'Cost Share'!N63</f>
        <v>0</v>
      </c>
    </row>
    <row r="33" spans="1:15" x14ac:dyDescent="0.2">
      <c r="A33" s="158">
        <v>6</v>
      </c>
      <c r="B33" s="158" t="s">
        <v>0</v>
      </c>
      <c r="C33" s="137" t="str">
        <f>GATwo</f>
        <v>All other Master's students</v>
      </c>
      <c r="D33" s="86"/>
      <c r="E33" s="84">
        <v>0</v>
      </c>
      <c r="F33" s="100">
        <f>'Year One'!F33*1.03</f>
        <v>11449.48</v>
      </c>
      <c r="G33" s="368"/>
      <c r="H33" s="368"/>
      <c r="I33" s="368"/>
      <c r="J33" s="91">
        <f>ROUND((D33*E33*F33),0)</f>
        <v>0</v>
      </c>
      <c r="K33" s="357"/>
      <c r="L33" s="358"/>
      <c r="M33" s="359"/>
      <c r="N33" s="101">
        <f>J33</f>
        <v>0</v>
      </c>
      <c r="O33" s="153">
        <f>'Cost Share'!N64</f>
        <v>0</v>
      </c>
    </row>
    <row r="34" spans="1:15" x14ac:dyDescent="0.2">
      <c r="A34" s="320"/>
      <c r="B34" s="320"/>
      <c r="C34" s="320"/>
      <c r="D34" s="320"/>
      <c r="E34" s="320"/>
      <c r="F34" s="320"/>
      <c r="G34" s="320"/>
      <c r="H34" s="320"/>
      <c r="I34" s="320"/>
      <c r="J34" s="320"/>
      <c r="K34" s="320"/>
      <c r="L34" s="320"/>
      <c r="M34" s="320"/>
      <c r="N34" s="320"/>
      <c r="O34" s="320"/>
    </row>
    <row r="35" spans="1:15" x14ac:dyDescent="0.2">
      <c r="A35" s="318" t="s">
        <v>289</v>
      </c>
      <c r="B35" s="318"/>
      <c r="C35" s="318"/>
      <c r="D35" s="318"/>
      <c r="E35" s="318"/>
      <c r="F35" s="318"/>
      <c r="G35" s="318"/>
      <c r="H35" s="318"/>
      <c r="I35" s="318"/>
      <c r="J35" s="102">
        <f>SUM(J26:J33)</f>
        <v>0</v>
      </c>
      <c r="K35" s="391"/>
      <c r="L35" s="392"/>
      <c r="M35" s="393"/>
      <c r="N35" s="92">
        <f>SUM(N26:N33)</f>
        <v>0</v>
      </c>
      <c r="O35" s="154">
        <f>SUM(O26:O33)</f>
        <v>0</v>
      </c>
    </row>
    <row r="36" spans="1:15" s="66" customFormat="1" ht="26.1" customHeight="1" x14ac:dyDescent="0.2">
      <c r="A36" s="335"/>
      <c r="B36" s="333"/>
      <c r="C36" s="333"/>
      <c r="D36" s="333"/>
      <c r="E36" s="333"/>
      <c r="F36" s="333"/>
      <c r="G36" s="333"/>
      <c r="H36" s="333"/>
      <c r="I36" s="334"/>
      <c r="J36" s="144" t="s">
        <v>336</v>
      </c>
      <c r="K36" s="335"/>
      <c r="L36" s="334"/>
      <c r="M36" s="144" t="s">
        <v>337</v>
      </c>
      <c r="N36" s="144" t="s">
        <v>338</v>
      </c>
      <c r="O36" s="294" t="s">
        <v>334</v>
      </c>
    </row>
    <row r="37" spans="1:15" x14ac:dyDescent="0.2">
      <c r="A37" s="318" t="s">
        <v>117</v>
      </c>
      <c r="B37" s="318"/>
      <c r="C37" s="318"/>
      <c r="D37" s="318"/>
      <c r="E37" s="318"/>
      <c r="F37" s="318"/>
      <c r="G37" s="318"/>
      <c r="H37" s="318"/>
      <c r="I37" s="318"/>
      <c r="J37" s="92">
        <f>+SUM(J14+J35+J23)</f>
        <v>0</v>
      </c>
      <c r="K37" s="325"/>
      <c r="L37" s="325"/>
      <c r="M37" s="92">
        <f>+SUM(M14+M35+M23)</f>
        <v>0</v>
      </c>
      <c r="N37" s="92">
        <f>+SUM(N14+N35+N23)</f>
        <v>0</v>
      </c>
      <c r="O37" s="154">
        <f>SUM(O35,O23,O14)</f>
        <v>0</v>
      </c>
    </row>
    <row r="38" spans="1:15" s="66" customFormat="1" x14ac:dyDescent="0.2">
      <c r="A38" s="312"/>
      <c r="B38" s="312"/>
      <c r="C38" s="312"/>
      <c r="D38" s="312"/>
      <c r="E38" s="312"/>
      <c r="F38" s="312"/>
      <c r="G38" s="312"/>
      <c r="H38" s="312"/>
      <c r="I38" s="312"/>
      <c r="J38" s="312"/>
      <c r="K38" s="312"/>
      <c r="L38" s="312"/>
      <c r="M38" s="312"/>
      <c r="N38" s="312"/>
      <c r="O38" s="312"/>
    </row>
    <row r="39" spans="1:15" s="66" customFormat="1" ht="24" customHeight="1" x14ac:dyDescent="0.2">
      <c r="A39" s="157"/>
      <c r="B39" s="97" t="s">
        <v>62</v>
      </c>
      <c r="C39" s="157"/>
      <c r="D39" s="144" t="s">
        <v>104</v>
      </c>
      <c r="E39" s="146" t="s">
        <v>270</v>
      </c>
      <c r="F39" s="336" t="s">
        <v>47</v>
      </c>
      <c r="G39" s="337"/>
      <c r="H39" s="337"/>
      <c r="I39" s="337"/>
      <c r="J39" s="337"/>
      <c r="K39" s="337"/>
      <c r="L39" s="337"/>
      <c r="M39" s="337"/>
      <c r="N39" s="337"/>
      <c r="O39" s="390"/>
    </row>
    <row r="40" spans="1:15" x14ac:dyDescent="0.2">
      <c r="A40" s="158">
        <v>1</v>
      </c>
      <c r="B40" s="158" t="s">
        <v>62</v>
      </c>
      <c r="C40" s="157"/>
      <c r="D40" s="103">
        <f>SUM('Year One'!D40*0.04)+'Year One'!D40</f>
        <v>10431.200000000001</v>
      </c>
      <c r="E40" s="160"/>
      <c r="F40" s="342"/>
      <c r="G40" s="342"/>
      <c r="H40" s="342"/>
      <c r="I40" s="342"/>
      <c r="J40" s="342"/>
      <c r="K40" s="342"/>
      <c r="L40" s="342"/>
      <c r="M40" s="342"/>
      <c r="N40" s="120">
        <f>ROUND(SUM(D40*E40),0)</f>
        <v>0</v>
      </c>
      <c r="O40" s="104">
        <v>0</v>
      </c>
    </row>
    <row r="41" spans="1:15" x14ac:dyDescent="0.2">
      <c r="A41" s="320"/>
      <c r="B41" s="320"/>
      <c r="C41" s="320"/>
      <c r="D41" s="320"/>
      <c r="E41" s="320"/>
      <c r="F41" s="320"/>
      <c r="G41" s="320"/>
      <c r="H41" s="320"/>
      <c r="I41" s="320"/>
      <c r="J41" s="320"/>
      <c r="K41" s="320"/>
      <c r="L41" s="320"/>
      <c r="M41" s="320"/>
      <c r="N41" s="320"/>
      <c r="O41" s="320"/>
    </row>
    <row r="42" spans="1:15" x14ac:dyDescent="0.2">
      <c r="A42" s="318" t="s">
        <v>118</v>
      </c>
      <c r="B42" s="318"/>
      <c r="C42" s="318"/>
      <c r="D42" s="318"/>
      <c r="E42" s="318"/>
      <c r="F42" s="318"/>
      <c r="G42" s="318"/>
      <c r="H42" s="318"/>
      <c r="I42" s="318"/>
      <c r="J42" s="318"/>
      <c r="K42" s="318"/>
      <c r="L42" s="318"/>
      <c r="M42" s="318"/>
      <c r="N42" s="92">
        <f>N40</f>
        <v>0</v>
      </c>
      <c r="O42" s="154">
        <f>SUM(O40)</f>
        <v>0</v>
      </c>
    </row>
    <row r="43" spans="1:15" x14ac:dyDescent="0.2">
      <c r="A43" s="312"/>
      <c r="B43" s="312"/>
      <c r="C43" s="312"/>
      <c r="D43" s="312"/>
      <c r="E43" s="312"/>
      <c r="F43" s="312"/>
      <c r="G43" s="312"/>
      <c r="H43" s="312"/>
      <c r="I43" s="312"/>
      <c r="J43" s="312"/>
      <c r="K43" s="312"/>
      <c r="L43" s="312"/>
      <c r="M43" s="312"/>
      <c r="N43" s="312"/>
      <c r="O43" s="312"/>
    </row>
    <row r="44" spans="1:15" x14ac:dyDescent="0.2">
      <c r="A44" s="158"/>
      <c r="B44" s="162" t="s">
        <v>54</v>
      </c>
      <c r="C44" s="320" t="s">
        <v>209</v>
      </c>
      <c r="D44" s="320"/>
      <c r="E44" s="320"/>
      <c r="F44" s="320"/>
      <c r="G44" s="320"/>
      <c r="H44" s="320"/>
      <c r="I44" s="320"/>
      <c r="J44" s="320"/>
      <c r="K44" s="320"/>
      <c r="L44" s="320"/>
      <c r="M44" s="320"/>
      <c r="N44" s="320"/>
      <c r="O44" s="320"/>
    </row>
    <row r="45" spans="1:15" x14ac:dyDescent="0.2">
      <c r="A45" s="158">
        <v>1</v>
      </c>
      <c r="B45" s="330" t="s">
        <v>47</v>
      </c>
      <c r="C45" s="330"/>
      <c r="D45" s="330"/>
      <c r="E45" s="330"/>
      <c r="F45" s="330"/>
      <c r="G45" s="330"/>
      <c r="H45" s="330"/>
      <c r="I45" s="326" t="s">
        <v>47</v>
      </c>
      <c r="J45" s="326"/>
      <c r="K45" s="326"/>
      <c r="L45" s="326"/>
      <c r="M45" s="326"/>
      <c r="N45" s="99">
        <v>0</v>
      </c>
      <c r="O45" s="105">
        <v>0</v>
      </c>
    </row>
    <row r="46" spans="1:15" x14ac:dyDescent="0.2">
      <c r="A46" s="158">
        <v>2</v>
      </c>
      <c r="B46" s="330"/>
      <c r="C46" s="330"/>
      <c r="D46" s="330"/>
      <c r="E46" s="330"/>
      <c r="F46" s="330"/>
      <c r="G46" s="330"/>
      <c r="H46" s="330"/>
      <c r="I46" s="326"/>
      <c r="J46" s="326"/>
      <c r="K46" s="326"/>
      <c r="L46" s="326"/>
      <c r="M46" s="326"/>
      <c r="N46" s="99">
        <v>0</v>
      </c>
      <c r="O46" s="105">
        <v>0</v>
      </c>
    </row>
    <row r="47" spans="1:15" x14ac:dyDescent="0.2">
      <c r="A47" s="158">
        <v>3</v>
      </c>
      <c r="B47" s="330"/>
      <c r="C47" s="330"/>
      <c r="D47" s="330"/>
      <c r="E47" s="330"/>
      <c r="F47" s="330"/>
      <c r="G47" s="330"/>
      <c r="H47" s="330"/>
      <c r="I47" s="326"/>
      <c r="J47" s="326"/>
      <c r="K47" s="326"/>
      <c r="L47" s="326"/>
      <c r="M47" s="326"/>
      <c r="N47" s="99">
        <v>0</v>
      </c>
      <c r="O47" s="105">
        <v>0</v>
      </c>
    </row>
    <row r="48" spans="1:15" x14ac:dyDescent="0.2">
      <c r="A48" s="158">
        <v>4</v>
      </c>
      <c r="B48" s="330"/>
      <c r="C48" s="330"/>
      <c r="D48" s="330"/>
      <c r="E48" s="330"/>
      <c r="F48" s="330"/>
      <c r="G48" s="330"/>
      <c r="H48" s="330"/>
      <c r="I48" s="326"/>
      <c r="J48" s="326"/>
      <c r="K48" s="326"/>
      <c r="L48" s="326"/>
      <c r="M48" s="326"/>
      <c r="N48" s="99">
        <v>0</v>
      </c>
      <c r="O48" s="105">
        <v>0</v>
      </c>
    </row>
    <row r="49" spans="1:15" x14ac:dyDescent="0.2">
      <c r="A49" s="158">
        <v>5</v>
      </c>
      <c r="B49" s="330"/>
      <c r="C49" s="330"/>
      <c r="D49" s="330"/>
      <c r="E49" s="330"/>
      <c r="F49" s="330"/>
      <c r="G49" s="330"/>
      <c r="H49" s="330"/>
      <c r="I49" s="326"/>
      <c r="J49" s="326"/>
      <c r="K49" s="326"/>
      <c r="L49" s="326"/>
      <c r="M49" s="326"/>
      <c r="N49" s="99">
        <v>0</v>
      </c>
      <c r="O49" s="105">
        <v>0</v>
      </c>
    </row>
    <row r="50" spans="1:15" x14ac:dyDescent="0.2">
      <c r="A50" s="320"/>
      <c r="B50" s="320"/>
      <c r="C50" s="320"/>
      <c r="D50" s="320"/>
      <c r="E50" s="320"/>
      <c r="F50" s="320"/>
      <c r="G50" s="320"/>
      <c r="H50" s="320"/>
      <c r="I50" s="320"/>
      <c r="J50" s="320"/>
      <c r="K50" s="320"/>
      <c r="L50" s="320"/>
      <c r="M50" s="320"/>
      <c r="N50" s="320"/>
      <c r="O50" s="320"/>
    </row>
    <row r="51" spans="1:15" x14ac:dyDescent="0.2">
      <c r="A51" s="318" t="s">
        <v>119</v>
      </c>
      <c r="B51" s="318"/>
      <c r="C51" s="318"/>
      <c r="D51" s="318"/>
      <c r="E51" s="318"/>
      <c r="F51" s="318"/>
      <c r="G51" s="318"/>
      <c r="H51" s="318"/>
      <c r="I51" s="318"/>
      <c r="J51" s="318"/>
      <c r="K51" s="318"/>
      <c r="L51" s="318"/>
      <c r="M51" s="318"/>
      <c r="N51" s="92">
        <f>ROUND(SUM(N45:N49),0)</f>
        <v>0</v>
      </c>
      <c r="O51" s="154">
        <f>ROUND(SUM(O45:O49),0)</f>
        <v>0</v>
      </c>
    </row>
    <row r="52" spans="1:15" x14ac:dyDescent="0.2">
      <c r="A52" s="320"/>
      <c r="B52" s="320"/>
      <c r="C52" s="320"/>
      <c r="D52" s="320"/>
      <c r="E52" s="320"/>
      <c r="F52" s="320"/>
      <c r="G52" s="320"/>
      <c r="H52" s="320"/>
      <c r="I52" s="320"/>
      <c r="J52" s="320"/>
      <c r="K52" s="320"/>
      <c r="L52" s="320"/>
      <c r="M52" s="320"/>
      <c r="N52" s="320"/>
      <c r="O52" s="320"/>
    </row>
    <row r="53" spans="1:15" x14ac:dyDescent="0.2">
      <c r="A53" s="158"/>
      <c r="B53" s="162" t="s">
        <v>9</v>
      </c>
      <c r="C53" s="320" t="s">
        <v>210</v>
      </c>
      <c r="D53" s="320"/>
      <c r="E53" s="320"/>
      <c r="F53" s="320"/>
      <c r="G53" s="320"/>
      <c r="H53" s="320"/>
      <c r="I53" s="320"/>
      <c r="J53" s="320"/>
      <c r="K53" s="320"/>
      <c r="L53" s="320"/>
      <c r="M53" s="320"/>
      <c r="N53" s="320"/>
      <c r="O53" s="320"/>
    </row>
    <row r="54" spans="1:15" x14ac:dyDescent="0.2">
      <c r="A54" s="158">
        <v>1</v>
      </c>
      <c r="B54" s="320" t="s">
        <v>1</v>
      </c>
      <c r="C54" s="320"/>
      <c r="D54" s="320"/>
      <c r="E54" s="320"/>
      <c r="F54" s="320"/>
      <c r="G54" s="320"/>
      <c r="H54" s="320"/>
      <c r="I54" s="320"/>
      <c r="J54" s="320"/>
      <c r="K54" s="320"/>
      <c r="L54" s="320"/>
      <c r="M54" s="320"/>
      <c r="N54" s="101">
        <f>SUM(Travel!K58)</f>
        <v>0</v>
      </c>
      <c r="O54" s="105">
        <v>0</v>
      </c>
    </row>
    <row r="55" spans="1:15" x14ac:dyDescent="0.2">
      <c r="A55" s="158">
        <v>2</v>
      </c>
      <c r="B55" s="320" t="s">
        <v>7</v>
      </c>
      <c r="C55" s="320"/>
      <c r="D55" s="320"/>
      <c r="E55" s="320"/>
      <c r="F55" s="320"/>
      <c r="G55" s="320"/>
      <c r="H55" s="320"/>
      <c r="I55" s="320"/>
      <c r="J55" s="320"/>
      <c r="K55" s="320"/>
      <c r="L55" s="320"/>
      <c r="M55" s="320"/>
      <c r="N55" s="101">
        <f>SUM(Travel!AA58)</f>
        <v>0</v>
      </c>
      <c r="O55" s="105">
        <v>0</v>
      </c>
    </row>
    <row r="56" spans="1:15" x14ac:dyDescent="0.2">
      <c r="A56" s="340"/>
      <c r="B56" s="340"/>
      <c r="C56" s="340"/>
      <c r="D56" s="340"/>
      <c r="E56" s="340"/>
      <c r="F56" s="340"/>
      <c r="G56" s="340"/>
      <c r="H56" s="340"/>
      <c r="I56" s="340"/>
      <c r="J56" s="340"/>
      <c r="K56" s="340"/>
      <c r="L56" s="340"/>
      <c r="M56" s="340"/>
      <c r="N56" s="340"/>
      <c r="O56" s="340"/>
    </row>
    <row r="57" spans="1:15" x14ac:dyDescent="0.2">
      <c r="A57" s="318" t="s">
        <v>120</v>
      </c>
      <c r="B57" s="318"/>
      <c r="C57" s="318"/>
      <c r="D57" s="318"/>
      <c r="E57" s="318"/>
      <c r="F57" s="318"/>
      <c r="G57" s="318"/>
      <c r="H57" s="318"/>
      <c r="I57" s="318"/>
      <c r="J57" s="318"/>
      <c r="K57" s="318"/>
      <c r="L57" s="318"/>
      <c r="M57" s="318"/>
      <c r="N57" s="92">
        <f>ROUND(SUM(N54:N55),0)</f>
        <v>0</v>
      </c>
      <c r="O57" s="154">
        <f>ROUND(SUM(O54:O55),0)</f>
        <v>0</v>
      </c>
    </row>
    <row r="58" spans="1:15" x14ac:dyDescent="0.2">
      <c r="A58" s="320"/>
      <c r="B58" s="320"/>
      <c r="C58" s="320"/>
      <c r="D58" s="320"/>
      <c r="E58" s="320"/>
      <c r="F58" s="320"/>
      <c r="G58" s="320"/>
      <c r="H58" s="320"/>
      <c r="I58" s="320"/>
      <c r="J58" s="320"/>
      <c r="K58" s="320"/>
      <c r="L58" s="320"/>
      <c r="M58" s="320"/>
      <c r="N58" s="320"/>
      <c r="O58" s="320"/>
    </row>
    <row r="59" spans="1:15" x14ac:dyDescent="0.2">
      <c r="A59" s="158"/>
      <c r="B59" s="162" t="s">
        <v>56</v>
      </c>
      <c r="C59" s="320" t="s">
        <v>211</v>
      </c>
      <c r="D59" s="320"/>
      <c r="E59" s="320"/>
      <c r="F59" s="320"/>
      <c r="G59" s="320"/>
      <c r="H59" s="320"/>
      <c r="I59" s="320"/>
      <c r="J59" s="320"/>
      <c r="K59" s="320"/>
      <c r="L59" s="320"/>
      <c r="M59" s="320"/>
      <c r="N59" s="320"/>
      <c r="O59" s="320"/>
    </row>
    <row r="60" spans="1:15" x14ac:dyDescent="0.2">
      <c r="A60" s="158">
        <v>1</v>
      </c>
      <c r="B60" s="158" t="s">
        <v>8</v>
      </c>
      <c r="C60" s="330" t="s">
        <v>47</v>
      </c>
      <c r="D60" s="330"/>
      <c r="E60" s="330"/>
      <c r="F60" s="330"/>
      <c r="G60" s="330"/>
      <c r="H60" s="330"/>
      <c r="I60" s="343"/>
      <c r="J60" s="343"/>
      <c r="K60" s="343"/>
      <c r="L60" s="343"/>
      <c r="M60" s="343"/>
      <c r="N60" s="99">
        <v>0</v>
      </c>
      <c r="O60" s="105">
        <v>0</v>
      </c>
    </row>
    <row r="61" spans="1:15" x14ac:dyDescent="0.2">
      <c r="A61" s="158">
        <v>2</v>
      </c>
      <c r="B61" s="158" t="s">
        <v>271</v>
      </c>
      <c r="C61" s="330"/>
      <c r="D61" s="330"/>
      <c r="E61" s="330"/>
      <c r="F61" s="330"/>
      <c r="G61" s="330"/>
      <c r="H61" s="330"/>
      <c r="I61" s="343"/>
      <c r="J61" s="343"/>
      <c r="K61" s="343"/>
      <c r="L61" s="343"/>
      <c r="M61" s="343"/>
      <c r="N61" s="99">
        <v>0</v>
      </c>
      <c r="O61" s="105">
        <v>0</v>
      </c>
    </row>
    <row r="62" spans="1:15" x14ac:dyDescent="0.2">
      <c r="A62" s="158">
        <v>3</v>
      </c>
      <c r="B62" s="158" t="s">
        <v>10</v>
      </c>
      <c r="C62" s="330"/>
      <c r="D62" s="330"/>
      <c r="E62" s="330"/>
      <c r="F62" s="330"/>
      <c r="G62" s="330"/>
      <c r="H62" s="330"/>
      <c r="I62" s="343"/>
      <c r="J62" s="343"/>
      <c r="K62" s="343"/>
      <c r="L62" s="343"/>
      <c r="M62" s="343"/>
      <c r="N62" s="99">
        <v>0</v>
      </c>
      <c r="O62" s="105">
        <v>0</v>
      </c>
    </row>
    <row r="63" spans="1:15" x14ac:dyDescent="0.2">
      <c r="A63" s="158">
        <v>4</v>
      </c>
      <c r="B63" s="158" t="s">
        <v>136</v>
      </c>
      <c r="C63" s="330"/>
      <c r="D63" s="330"/>
      <c r="E63" s="330"/>
      <c r="F63" s="330"/>
      <c r="G63" s="330"/>
      <c r="H63" s="330"/>
      <c r="I63" s="343"/>
      <c r="J63" s="343"/>
      <c r="K63" s="343"/>
      <c r="L63" s="343"/>
      <c r="M63" s="343"/>
      <c r="N63" s="99">
        <v>0</v>
      </c>
      <c r="O63" s="105">
        <v>0</v>
      </c>
    </row>
    <row r="64" spans="1:15" x14ac:dyDescent="0.2">
      <c r="A64" s="320"/>
      <c r="B64" s="320"/>
      <c r="C64" s="320"/>
      <c r="D64" s="320"/>
      <c r="E64" s="320"/>
      <c r="F64" s="320"/>
      <c r="G64" s="320"/>
      <c r="H64" s="320"/>
      <c r="I64" s="320"/>
      <c r="J64" s="320"/>
      <c r="K64" s="320"/>
      <c r="L64" s="320"/>
      <c r="M64" s="320"/>
      <c r="N64" s="320"/>
      <c r="O64" s="320"/>
    </row>
    <row r="65" spans="1:15" x14ac:dyDescent="0.2">
      <c r="A65" s="318" t="s">
        <v>121</v>
      </c>
      <c r="B65" s="318"/>
      <c r="C65" s="318"/>
      <c r="D65" s="318"/>
      <c r="E65" s="318"/>
      <c r="F65" s="318"/>
      <c r="G65" s="318"/>
      <c r="H65" s="318"/>
      <c r="I65" s="318"/>
      <c r="J65" s="318"/>
      <c r="K65" s="318"/>
      <c r="L65" s="318"/>
      <c r="M65" s="318"/>
      <c r="N65" s="92">
        <f>ROUND(SUM(N60:N63),0)</f>
        <v>0</v>
      </c>
      <c r="O65" s="154">
        <f>ROUND(SUM(O60:O63),0)</f>
        <v>0</v>
      </c>
    </row>
    <row r="66" spans="1:15" s="66" customFormat="1" x14ac:dyDescent="0.2">
      <c r="A66" s="323"/>
      <c r="B66" s="323"/>
      <c r="C66" s="323"/>
      <c r="D66" s="323"/>
      <c r="E66" s="323"/>
      <c r="F66" s="323"/>
      <c r="G66" s="323"/>
      <c r="H66" s="323"/>
      <c r="I66" s="323"/>
      <c r="J66" s="323"/>
      <c r="K66" s="323"/>
      <c r="L66" s="323"/>
      <c r="M66" s="323"/>
      <c r="N66" s="323"/>
      <c r="O66" s="323"/>
    </row>
    <row r="67" spans="1:15" x14ac:dyDescent="0.2">
      <c r="A67" s="158"/>
      <c r="B67" s="162" t="s">
        <v>3</v>
      </c>
      <c r="C67" s="320" t="s">
        <v>47</v>
      </c>
      <c r="D67" s="320"/>
      <c r="E67" s="320"/>
      <c r="F67" s="320"/>
      <c r="G67" s="320"/>
      <c r="H67" s="320"/>
      <c r="I67" s="320"/>
      <c r="J67" s="320"/>
      <c r="K67" s="320"/>
      <c r="L67" s="320"/>
      <c r="M67" s="320"/>
      <c r="N67" s="320"/>
      <c r="O67" s="320"/>
    </row>
    <row r="68" spans="1:15" x14ac:dyDescent="0.2">
      <c r="A68" s="158">
        <v>1</v>
      </c>
      <c r="B68" s="158" t="s">
        <v>137</v>
      </c>
      <c r="C68" s="330"/>
      <c r="D68" s="330"/>
      <c r="E68" s="330"/>
      <c r="F68" s="330"/>
      <c r="G68" s="330"/>
      <c r="H68" s="330"/>
      <c r="I68" s="343"/>
      <c r="J68" s="343"/>
      <c r="K68" s="343"/>
      <c r="L68" s="343"/>
      <c r="M68" s="343"/>
      <c r="N68" s="99">
        <v>0</v>
      </c>
      <c r="O68" s="105">
        <v>0</v>
      </c>
    </row>
    <row r="69" spans="1:15" x14ac:dyDescent="0.2">
      <c r="A69" s="158">
        <v>2</v>
      </c>
      <c r="B69" s="158" t="s">
        <v>137</v>
      </c>
      <c r="C69" s="330"/>
      <c r="D69" s="330"/>
      <c r="E69" s="330"/>
      <c r="F69" s="330"/>
      <c r="G69" s="330"/>
      <c r="H69" s="330"/>
      <c r="I69" s="343"/>
      <c r="J69" s="343"/>
      <c r="K69" s="343"/>
      <c r="L69" s="343"/>
      <c r="M69" s="343"/>
      <c r="N69" s="99">
        <v>0</v>
      </c>
      <c r="O69" s="105">
        <v>0</v>
      </c>
    </row>
    <row r="70" spans="1:15" x14ac:dyDescent="0.2">
      <c r="A70" s="158">
        <v>3</v>
      </c>
      <c r="B70" s="158" t="s">
        <v>137</v>
      </c>
      <c r="C70" s="330"/>
      <c r="D70" s="330"/>
      <c r="E70" s="330"/>
      <c r="F70" s="330"/>
      <c r="G70" s="330"/>
      <c r="H70" s="330"/>
      <c r="I70" s="343"/>
      <c r="J70" s="343"/>
      <c r="K70" s="343"/>
      <c r="L70" s="343"/>
      <c r="M70" s="343"/>
      <c r="N70" s="99">
        <v>0</v>
      </c>
      <c r="O70" s="105">
        <v>0</v>
      </c>
    </row>
    <row r="71" spans="1:15" x14ac:dyDescent="0.2">
      <c r="A71" s="158">
        <v>4</v>
      </c>
      <c r="B71" s="158" t="s">
        <v>137</v>
      </c>
      <c r="C71" s="330"/>
      <c r="D71" s="330"/>
      <c r="E71" s="330"/>
      <c r="F71" s="330"/>
      <c r="G71" s="330"/>
      <c r="H71" s="330"/>
      <c r="I71" s="343"/>
      <c r="J71" s="343"/>
      <c r="K71" s="343"/>
      <c r="L71" s="343"/>
      <c r="M71" s="343"/>
      <c r="N71" s="99">
        <v>0</v>
      </c>
      <c r="O71" s="105">
        <v>0</v>
      </c>
    </row>
    <row r="72" spans="1:15" x14ac:dyDescent="0.2">
      <c r="A72" s="320"/>
      <c r="B72" s="320"/>
      <c r="C72" s="320"/>
      <c r="D72" s="320"/>
      <c r="E72" s="320"/>
      <c r="F72" s="320"/>
      <c r="G72" s="320"/>
      <c r="H72" s="320"/>
      <c r="I72" s="320"/>
      <c r="J72" s="320"/>
      <c r="K72" s="320"/>
      <c r="L72" s="320"/>
      <c r="M72" s="320"/>
      <c r="N72" s="320"/>
      <c r="O72" s="320"/>
    </row>
    <row r="73" spans="1:15" x14ac:dyDescent="0.2">
      <c r="A73" s="318" t="s">
        <v>140</v>
      </c>
      <c r="B73" s="318"/>
      <c r="C73" s="318"/>
      <c r="D73" s="318"/>
      <c r="E73" s="318"/>
      <c r="F73" s="318"/>
      <c r="G73" s="318"/>
      <c r="H73" s="318"/>
      <c r="I73" s="318"/>
      <c r="J73" s="318"/>
      <c r="K73" s="318"/>
      <c r="L73" s="318"/>
      <c r="M73" s="318"/>
      <c r="N73" s="92">
        <f>ROUND(SUM(N68:N71),0)</f>
        <v>0</v>
      </c>
      <c r="O73" s="154">
        <f>ROUND(SUM(O68:O71),0)</f>
        <v>0</v>
      </c>
    </row>
    <row r="74" spans="1:15" s="66" customFormat="1" x14ac:dyDescent="0.2">
      <c r="A74" s="323"/>
      <c r="B74" s="323"/>
      <c r="C74" s="323"/>
      <c r="D74" s="323"/>
      <c r="E74" s="323"/>
      <c r="F74" s="323"/>
      <c r="G74" s="323"/>
      <c r="H74" s="323"/>
      <c r="I74" s="323"/>
      <c r="J74" s="323"/>
      <c r="K74" s="323"/>
      <c r="L74" s="323"/>
      <c r="M74" s="323"/>
      <c r="N74" s="323"/>
      <c r="O74" s="323"/>
    </row>
    <row r="75" spans="1:15" x14ac:dyDescent="0.2">
      <c r="A75" s="158"/>
      <c r="B75" s="162" t="s">
        <v>55</v>
      </c>
      <c r="C75" s="320"/>
      <c r="D75" s="320"/>
      <c r="E75" s="320"/>
      <c r="F75" s="320"/>
      <c r="G75" s="320"/>
      <c r="H75" s="320"/>
      <c r="I75" s="320"/>
      <c r="J75" s="320"/>
      <c r="K75" s="320"/>
      <c r="L75" s="320"/>
      <c r="M75" s="320"/>
      <c r="N75" s="320"/>
      <c r="O75" s="320"/>
    </row>
    <row r="76" spans="1:15" x14ac:dyDescent="0.2">
      <c r="A76" s="158">
        <v>1</v>
      </c>
      <c r="B76" s="320" t="str">
        <f>'Year One'!B76</f>
        <v>Computer Services</v>
      </c>
      <c r="C76" s="320"/>
      <c r="D76" s="320"/>
      <c r="E76" s="320"/>
      <c r="F76" s="320"/>
      <c r="G76" s="320"/>
      <c r="H76" s="320"/>
      <c r="I76" s="320"/>
      <c r="J76" s="320"/>
      <c r="K76" s="320"/>
      <c r="L76" s="320"/>
      <c r="M76" s="320"/>
      <c r="N76" s="99">
        <v>0</v>
      </c>
      <c r="O76" s="105">
        <v>0</v>
      </c>
    </row>
    <row r="77" spans="1:15" x14ac:dyDescent="0.2">
      <c r="A77" s="158">
        <v>2</v>
      </c>
      <c r="B77" s="320" t="str">
        <f>'Year One'!B77</f>
        <v>Software</v>
      </c>
      <c r="C77" s="320"/>
      <c r="D77" s="320"/>
      <c r="E77" s="353"/>
      <c r="F77" s="353"/>
      <c r="G77" s="353"/>
      <c r="H77" s="353"/>
      <c r="I77" s="353"/>
      <c r="J77" s="353"/>
      <c r="K77" s="353"/>
      <c r="L77" s="353"/>
      <c r="M77" s="353"/>
      <c r="N77" s="99">
        <v>0</v>
      </c>
      <c r="O77" s="105">
        <v>0</v>
      </c>
    </row>
    <row r="78" spans="1:15" x14ac:dyDescent="0.2">
      <c r="A78" s="158">
        <v>3</v>
      </c>
      <c r="B78" s="320" t="str">
        <f>'Year One'!B78</f>
        <v>Publication Costs</v>
      </c>
      <c r="C78" s="320"/>
      <c r="D78" s="320"/>
      <c r="E78" s="320"/>
      <c r="F78" s="320"/>
      <c r="G78" s="320"/>
      <c r="H78" s="320"/>
      <c r="I78" s="320"/>
      <c r="J78" s="320"/>
      <c r="K78" s="320"/>
      <c r="L78" s="320"/>
      <c r="M78" s="320"/>
      <c r="N78" s="99">
        <v>0</v>
      </c>
      <c r="O78" s="105">
        <v>0</v>
      </c>
    </row>
    <row r="79" spans="1:15" x14ac:dyDescent="0.2">
      <c r="A79" s="158">
        <v>4</v>
      </c>
      <c r="B79" s="320" t="str">
        <f>'Year One'!B79</f>
        <v>Copying</v>
      </c>
      <c r="C79" s="320"/>
      <c r="D79" s="320"/>
      <c r="E79" s="320"/>
      <c r="F79" s="320"/>
      <c r="G79" s="320"/>
      <c r="H79" s="320"/>
      <c r="I79" s="320"/>
      <c r="J79" s="320"/>
      <c r="K79" s="320"/>
      <c r="L79" s="320"/>
      <c r="M79" s="320"/>
      <c r="N79" s="99">
        <v>0</v>
      </c>
      <c r="O79" s="105">
        <v>0</v>
      </c>
    </row>
    <row r="80" spans="1:15" x14ac:dyDescent="0.2">
      <c r="A80" s="158">
        <v>5</v>
      </c>
      <c r="B80" s="320" t="str">
        <f>'Year One'!B80</f>
        <v>Postage</v>
      </c>
      <c r="C80" s="320"/>
      <c r="D80" s="320"/>
      <c r="E80" s="320"/>
      <c r="F80" s="320"/>
      <c r="G80" s="320"/>
      <c r="H80" s="320"/>
      <c r="I80" s="320"/>
      <c r="J80" s="320"/>
      <c r="K80" s="320"/>
      <c r="L80" s="320"/>
      <c r="M80" s="320"/>
      <c r="N80" s="99">
        <v>0</v>
      </c>
      <c r="O80" s="105">
        <v>0</v>
      </c>
    </row>
    <row r="81" spans="1:16" x14ac:dyDescent="0.2">
      <c r="A81" s="158">
        <v>6</v>
      </c>
      <c r="B81" s="320" t="str">
        <f>'Year One'!B81</f>
        <v>Human Subjects Compensation</v>
      </c>
      <c r="C81" s="320"/>
      <c r="D81" s="320"/>
      <c r="E81" s="320"/>
      <c r="F81" s="320"/>
      <c r="G81" s="320"/>
      <c r="H81" s="320"/>
      <c r="I81" s="320"/>
      <c r="J81" s="320"/>
      <c r="K81" s="320"/>
      <c r="L81" s="320"/>
      <c r="M81" s="320"/>
      <c r="N81" s="99">
        <v>0</v>
      </c>
      <c r="O81" s="105">
        <v>0</v>
      </c>
    </row>
    <row r="82" spans="1:16" x14ac:dyDescent="0.2">
      <c r="A82" s="158">
        <v>7</v>
      </c>
      <c r="B82" s="320" t="str">
        <f>'Year One'!B82</f>
        <v>Consultant</v>
      </c>
      <c r="C82" s="320"/>
      <c r="D82" s="320"/>
      <c r="E82" s="320"/>
      <c r="F82" s="320"/>
      <c r="G82" s="320"/>
      <c r="H82" s="320"/>
      <c r="I82" s="320"/>
      <c r="J82" s="320"/>
      <c r="K82" s="320"/>
      <c r="L82" s="320"/>
      <c r="M82" s="320"/>
      <c r="N82" s="99">
        <v>0</v>
      </c>
      <c r="O82" s="105">
        <v>0</v>
      </c>
    </row>
    <row r="83" spans="1:16" x14ac:dyDescent="0.2">
      <c r="A83" s="158">
        <v>8</v>
      </c>
      <c r="B83" s="320" t="s">
        <v>206</v>
      </c>
      <c r="C83" s="320"/>
      <c r="D83" s="320"/>
      <c r="E83" s="320"/>
      <c r="F83" s="320"/>
      <c r="G83" s="320"/>
      <c r="H83" s="320"/>
      <c r="I83" s="320"/>
      <c r="J83" s="320"/>
      <c r="K83" s="320"/>
      <c r="L83" s="320"/>
      <c r="M83" s="320"/>
      <c r="N83" s="99">
        <v>0</v>
      </c>
      <c r="O83" s="105">
        <v>0</v>
      </c>
    </row>
    <row r="84" spans="1:16" x14ac:dyDescent="0.2">
      <c r="A84" s="158">
        <v>9</v>
      </c>
      <c r="B84" s="320" t="s">
        <v>15</v>
      </c>
      <c r="C84" s="320"/>
      <c r="D84" s="320"/>
      <c r="E84" s="320"/>
      <c r="F84" s="320"/>
      <c r="G84" s="320"/>
      <c r="H84" s="320"/>
      <c r="I84" s="320"/>
      <c r="J84" s="320"/>
      <c r="K84" s="320"/>
      <c r="L84" s="320"/>
      <c r="M84" s="320"/>
      <c r="N84" s="99">
        <v>0</v>
      </c>
      <c r="O84" s="105">
        <v>0</v>
      </c>
    </row>
    <row r="85" spans="1:16" x14ac:dyDescent="0.2">
      <c r="A85" s="158">
        <v>10</v>
      </c>
      <c r="B85" s="320" t="str">
        <f>'Year One'!B85</f>
        <v>Other</v>
      </c>
      <c r="C85" s="320"/>
      <c r="D85" s="320"/>
      <c r="E85" s="320"/>
      <c r="F85" s="320"/>
      <c r="G85" s="320"/>
      <c r="H85" s="320"/>
      <c r="I85" s="320"/>
      <c r="J85" s="320"/>
      <c r="K85" s="320"/>
      <c r="L85" s="320"/>
      <c r="M85" s="320"/>
      <c r="N85" s="99">
        <v>0</v>
      </c>
      <c r="O85" s="105">
        <v>0</v>
      </c>
    </row>
    <row r="86" spans="1:16" x14ac:dyDescent="0.2">
      <c r="A86" s="320"/>
      <c r="B86" s="320"/>
      <c r="C86" s="320"/>
      <c r="D86" s="320"/>
      <c r="E86" s="320"/>
      <c r="F86" s="320"/>
      <c r="G86" s="320"/>
      <c r="H86" s="320"/>
      <c r="I86" s="320"/>
      <c r="J86" s="320"/>
      <c r="K86" s="320"/>
      <c r="L86" s="320"/>
      <c r="M86" s="320"/>
      <c r="N86" s="320"/>
      <c r="O86" s="320"/>
    </row>
    <row r="87" spans="1:16" x14ac:dyDescent="0.2">
      <c r="A87" s="318" t="s">
        <v>122</v>
      </c>
      <c r="B87" s="318"/>
      <c r="C87" s="318"/>
      <c r="D87" s="318"/>
      <c r="E87" s="318"/>
      <c r="F87" s="318"/>
      <c r="G87" s="318"/>
      <c r="H87" s="318"/>
      <c r="I87" s="318"/>
      <c r="J87" s="318"/>
      <c r="K87" s="318"/>
      <c r="L87" s="318"/>
      <c r="M87" s="318"/>
      <c r="N87" s="92">
        <f>ROUND(SUM(N76:N85),0)</f>
        <v>0</v>
      </c>
      <c r="O87" s="154">
        <f>ROUND(SUM(O76:O85),0)</f>
        <v>0</v>
      </c>
    </row>
    <row r="88" spans="1:16" x14ac:dyDescent="0.2">
      <c r="A88" s="347"/>
      <c r="B88" s="347"/>
      <c r="C88" s="347"/>
      <c r="D88" s="347"/>
      <c r="E88" s="347"/>
      <c r="F88" s="347"/>
      <c r="G88" s="347"/>
      <c r="H88" s="347"/>
      <c r="I88" s="347"/>
      <c r="J88" s="347"/>
      <c r="K88" s="347"/>
      <c r="L88" s="347"/>
      <c r="M88" s="347"/>
      <c r="N88" s="347"/>
      <c r="O88" s="347"/>
      <c r="P88" s="76"/>
    </row>
    <row r="89" spans="1:16" x14ac:dyDescent="0.2">
      <c r="A89" s="318" t="s">
        <v>123</v>
      </c>
      <c r="B89" s="318"/>
      <c r="C89" s="318"/>
      <c r="D89" s="318"/>
      <c r="E89" s="318"/>
      <c r="F89" s="318"/>
      <c r="G89" s="318"/>
      <c r="H89" s="318"/>
      <c r="I89" s="318"/>
      <c r="J89" s="318"/>
      <c r="K89" s="318"/>
      <c r="L89" s="318"/>
      <c r="M89" s="318"/>
      <c r="N89" s="92">
        <f>SUM(N37+N42+N51+N57+N65+N73+N87)</f>
        <v>0</v>
      </c>
      <c r="O89" s="154">
        <f>SUM(O37+O42+O51+O57+O65+O73+O87)</f>
        <v>0</v>
      </c>
    </row>
    <row r="90" spans="1:16" x14ac:dyDescent="0.2">
      <c r="A90" s="350"/>
      <c r="B90" s="350"/>
      <c r="C90" s="350"/>
      <c r="D90" s="350"/>
      <c r="E90" s="350"/>
      <c r="F90" s="350"/>
      <c r="G90" s="350"/>
      <c r="H90" s="350"/>
      <c r="I90" s="350"/>
      <c r="J90" s="350"/>
      <c r="K90" s="350"/>
      <c r="L90" s="350"/>
      <c r="M90" s="350"/>
      <c r="N90" s="350"/>
      <c r="O90" s="350"/>
    </row>
    <row r="91" spans="1:16" x14ac:dyDescent="0.2">
      <c r="A91" s="350" t="s">
        <v>109</v>
      </c>
      <c r="B91" s="350"/>
      <c r="C91" s="350"/>
      <c r="D91" s="350"/>
      <c r="E91" s="350"/>
      <c r="F91" s="350"/>
      <c r="G91" s="350"/>
      <c r="H91" s="350"/>
      <c r="I91" s="350"/>
      <c r="J91" s="350"/>
      <c r="K91" s="350"/>
      <c r="L91" s="350"/>
      <c r="M91" s="350"/>
      <c r="N91" s="350"/>
      <c r="O91" s="350"/>
    </row>
    <row r="92" spans="1:16" x14ac:dyDescent="0.2">
      <c r="A92" s="158" t="s">
        <v>47</v>
      </c>
      <c r="B92" s="137" t="str">
        <f>'Year One'!B92</f>
        <v>Other Rate</v>
      </c>
      <c r="C92" s="158" t="s">
        <v>47</v>
      </c>
      <c r="D92" s="161" t="s">
        <v>287</v>
      </c>
      <c r="E92" s="134">
        <f>'Year One'!E92</f>
        <v>0</v>
      </c>
      <c r="F92" s="352"/>
      <c r="G92" s="352"/>
      <c r="H92" s="161" t="s">
        <v>288</v>
      </c>
      <c r="I92" s="106">
        <f>IF(B92="On-Campus",SUM(N89-(N51+N42+N65+N84)),N89)</f>
        <v>0</v>
      </c>
      <c r="J92" s="320" t="str">
        <f>BaseType</f>
        <v>MTDC</v>
      </c>
      <c r="K92" s="320"/>
      <c r="L92" s="320"/>
      <c r="M92" s="320"/>
      <c r="N92" s="90">
        <f>ROUND(SUM(E92*I92),0)</f>
        <v>0</v>
      </c>
      <c r="O92" s="154">
        <f>ROUND(((O89-(O42+O51+O65+O84))*0.354)+((N89-(N42+N51+N65+N84))*0.354),0)</f>
        <v>0</v>
      </c>
    </row>
    <row r="93" spans="1:16" x14ac:dyDescent="0.2">
      <c r="A93" s="320"/>
      <c r="B93" s="320"/>
      <c r="C93" s="320"/>
      <c r="D93" s="320"/>
      <c r="E93" s="320"/>
      <c r="F93" s="320"/>
      <c r="G93" s="320"/>
      <c r="H93" s="320"/>
      <c r="I93" s="320"/>
      <c r="J93" s="320"/>
      <c r="K93" s="320"/>
      <c r="L93" s="320"/>
      <c r="M93" s="320"/>
      <c r="N93" s="320"/>
      <c r="O93" s="320"/>
    </row>
    <row r="94" spans="1:16" x14ac:dyDescent="0.2">
      <c r="A94" s="345" t="s">
        <v>124</v>
      </c>
      <c r="B94" s="345"/>
      <c r="C94" s="345"/>
      <c r="D94" s="345"/>
      <c r="E94" s="345"/>
      <c r="F94" s="345"/>
      <c r="G94" s="345"/>
      <c r="H94" s="345"/>
      <c r="I94" s="345"/>
      <c r="J94" s="345"/>
      <c r="K94" s="345"/>
      <c r="L94" s="345"/>
      <c r="M94" s="345"/>
      <c r="N94" s="107">
        <f>SUM(N89+N92)</f>
        <v>0</v>
      </c>
      <c r="O94" s="154">
        <f>SUM(O89+O92)</f>
        <v>0</v>
      </c>
    </row>
    <row r="95" spans="1:16" x14ac:dyDescent="0.2">
      <c r="A95" s="347" t="s">
        <v>106</v>
      </c>
      <c r="B95" s="347"/>
      <c r="C95" s="347"/>
      <c r="D95" s="347"/>
      <c r="E95" s="347"/>
      <c r="F95" s="347"/>
      <c r="G95" s="347"/>
      <c r="H95" s="347"/>
      <c r="I95" s="347"/>
      <c r="J95" s="347"/>
      <c r="K95" s="347"/>
      <c r="L95" s="347"/>
      <c r="M95" s="347"/>
      <c r="N95" s="347"/>
      <c r="O95" s="347"/>
    </row>
    <row r="96" spans="1:16" x14ac:dyDescent="0.2">
      <c r="A96" s="347"/>
      <c r="B96" s="347"/>
      <c r="C96" s="347"/>
      <c r="D96" s="347"/>
      <c r="E96" s="347"/>
      <c r="F96" s="347"/>
      <c r="G96" s="347"/>
      <c r="H96" s="347"/>
      <c r="I96" s="347"/>
      <c r="J96" s="347"/>
      <c r="K96" s="161"/>
      <c r="L96" s="108" t="s">
        <v>14</v>
      </c>
      <c r="M96" s="108"/>
      <c r="N96" s="309">
        <f>N94+O94</f>
        <v>0</v>
      </c>
      <c r="O96" s="309"/>
    </row>
    <row r="97" spans="1:16" x14ac:dyDescent="0.2">
      <c r="A97" s="304" t="str">
        <f>Update</f>
        <v>Template updated: 09/08/23</v>
      </c>
      <c r="B97" s="304"/>
      <c r="C97" s="304"/>
      <c r="D97" s="304"/>
      <c r="E97" s="304"/>
      <c r="F97" s="304"/>
      <c r="G97" s="304"/>
      <c r="H97" s="304"/>
      <c r="I97" s="304"/>
      <c r="J97" s="304"/>
      <c r="K97" s="304"/>
      <c r="L97" s="304"/>
      <c r="M97" s="304"/>
      <c r="N97" s="304"/>
      <c r="O97" s="304"/>
    </row>
    <row r="98" spans="1:16" ht="15" customHeight="1" x14ac:dyDescent="0.2">
      <c r="A98" s="304" t="s">
        <v>105</v>
      </c>
      <c r="B98" s="304"/>
      <c r="C98" s="304"/>
      <c r="D98" s="304"/>
      <c r="E98" s="304"/>
      <c r="F98" s="304"/>
      <c r="G98" s="304"/>
      <c r="H98" s="304"/>
      <c r="I98" s="304"/>
      <c r="J98" s="304"/>
      <c r="K98" s="304"/>
      <c r="L98" s="304"/>
      <c r="M98" s="304"/>
      <c r="N98" s="304"/>
      <c r="O98" s="304"/>
    </row>
    <row r="99" spans="1:16" x14ac:dyDescent="0.2">
      <c r="A99" s="304"/>
      <c r="B99" s="304"/>
      <c r="C99" s="304"/>
      <c r="D99" s="304"/>
      <c r="E99" s="304"/>
      <c r="F99" s="304"/>
      <c r="G99" s="304"/>
      <c r="H99" s="304"/>
      <c r="I99" s="304"/>
      <c r="J99" s="304"/>
      <c r="K99" s="304"/>
      <c r="L99" s="304"/>
      <c r="M99" s="304"/>
      <c r="N99" s="304"/>
      <c r="O99" s="304"/>
    </row>
    <row r="100" spans="1:16" x14ac:dyDescent="0.2">
      <c r="A100" s="304"/>
      <c r="B100" s="304"/>
      <c r="C100" s="304"/>
      <c r="D100" s="304"/>
      <c r="E100" s="304"/>
      <c r="F100" s="304"/>
      <c r="G100" s="304"/>
      <c r="H100" s="304"/>
      <c r="I100" s="304"/>
      <c r="J100" s="304"/>
      <c r="K100" s="304"/>
      <c r="L100" s="304"/>
      <c r="M100" s="304"/>
      <c r="N100" s="304"/>
      <c r="O100" s="304"/>
    </row>
    <row r="101" spans="1:16" x14ac:dyDescent="0.2">
      <c r="A101" s="304"/>
      <c r="B101" s="304"/>
      <c r="C101" s="304"/>
      <c r="D101" s="304"/>
      <c r="E101" s="304"/>
      <c r="F101" s="304"/>
      <c r="G101" s="304"/>
      <c r="H101" s="304"/>
      <c r="I101" s="304"/>
      <c r="J101" s="304"/>
      <c r="K101" s="304"/>
      <c r="L101" s="304"/>
      <c r="M101" s="304"/>
      <c r="N101" s="304"/>
      <c r="O101" s="304"/>
    </row>
    <row r="102" spans="1:16" x14ac:dyDescent="0.2">
      <c r="A102" s="304"/>
      <c r="B102" s="304"/>
      <c r="C102" s="304"/>
      <c r="D102" s="304"/>
      <c r="E102" s="304"/>
      <c r="F102" s="304"/>
      <c r="G102" s="304"/>
      <c r="H102" s="304"/>
      <c r="I102" s="304"/>
      <c r="J102" s="304"/>
      <c r="K102" s="304"/>
      <c r="L102" s="304"/>
      <c r="M102" s="304"/>
      <c r="N102" s="304"/>
      <c r="O102" s="304"/>
    </row>
    <row r="103" spans="1:16" x14ac:dyDescent="0.2">
      <c r="A103" s="304"/>
      <c r="B103" s="304"/>
      <c r="C103" s="304"/>
      <c r="D103" s="304"/>
      <c r="E103" s="304"/>
      <c r="F103" s="304"/>
      <c r="G103" s="304"/>
      <c r="H103" s="304"/>
      <c r="I103" s="304"/>
      <c r="J103" s="304"/>
      <c r="K103" s="304"/>
      <c r="L103" s="304"/>
      <c r="M103" s="304"/>
      <c r="N103" s="304"/>
      <c r="O103" s="304"/>
    </row>
    <row r="104" spans="1:16" x14ac:dyDescent="0.2">
      <c r="A104" s="304"/>
      <c r="B104" s="304"/>
      <c r="C104" s="304"/>
      <c r="D104" s="304"/>
      <c r="E104" s="304"/>
      <c r="F104" s="304"/>
      <c r="G104" s="304"/>
      <c r="H104" s="304"/>
      <c r="I104" s="304"/>
      <c r="J104" s="304"/>
      <c r="K104" s="304"/>
      <c r="L104" s="304"/>
      <c r="M104" s="304"/>
      <c r="N104" s="304"/>
      <c r="O104" s="304"/>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3">
    <mergeCell ref="K14:L14"/>
    <mergeCell ref="G16:H16"/>
    <mergeCell ref="G17:H17"/>
    <mergeCell ref="G18:H18"/>
    <mergeCell ref="G19:H19"/>
    <mergeCell ref="G20:H20"/>
    <mergeCell ref="G21:H21"/>
    <mergeCell ref="K36:L36"/>
    <mergeCell ref="A36:I36"/>
    <mergeCell ref="K35:M35"/>
    <mergeCell ref="A5:O5"/>
    <mergeCell ref="A14:I14"/>
    <mergeCell ref="A15:O15"/>
    <mergeCell ref="A1:O1"/>
    <mergeCell ref="A2:I2"/>
    <mergeCell ref="J2:K2"/>
    <mergeCell ref="L2:O2"/>
    <mergeCell ref="C3:I3"/>
    <mergeCell ref="J3:K3"/>
    <mergeCell ref="L3:O3"/>
    <mergeCell ref="C4:I4"/>
    <mergeCell ref="J4:K4"/>
    <mergeCell ref="L4:O4"/>
    <mergeCell ref="K26:M26"/>
    <mergeCell ref="K27:M27"/>
    <mergeCell ref="K28:M28"/>
    <mergeCell ref="K29:M29"/>
    <mergeCell ref="K31:M31"/>
    <mergeCell ref="K32:M32"/>
    <mergeCell ref="A30:O30"/>
    <mergeCell ref="A13:O13"/>
    <mergeCell ref="A34:O34"/>
    <mergeCell ref="A35:I35"/>
    <mergeCell ref="A22:O22"/>
    <mergeCell ref="A23:I23"/>
    <mergeCell ref="A24:O24"/>
    <mergeCell ref="B26:C26"/>
    <mergeCell ref="B27:C27"/>
    <mergeCell ref="B28:C28"/>
    <mergeCell ref="B29:C29"/>
    <mergeCell ref="G31:I31"/>
    <mergeCell ref="G32:I32"/>
    <mergeCell ref="G33:I33"/>
    <mergeCell ref="K33:M33"/>
    <mergeCell ref="K25:M25"/>
    <mergeCell ref="B46:H46"/>
    <mergeCell ref="I46:M46"/>
    <mergeCell ref="A37:I37"/>
    <mergeCell ref="K37:L37"/>
    <mergeCell ref="A38:O38"/>
    <mergeCell ref="A41:O41"/>
    <mergeCell ref="A42:M42"/>
    <mergeCell ref="F40:M40"/>
    <mergeCell ref="F39:O39"/>
    <mergeCell ref="A43:O43"/>
    <mergeCell ref="C44:O44"/>
    <mergeCell ref="B45:H45"/>
    <mergeCell ref="I45:M45"/>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5:D85"/>
    <mergeCell ref="E85:M85"/>
    <mergeCell ref="A86:O86"/>
    <mergeCell ref="A87:M87"/>
    <mergeCell ref="B81:D81"/>
    <mergeCell ref="E81:M81"/>
    <mergeCell ref="A98:O104"/>
    <mergeCell ref="A93:O93"/>
    <mergeCell ref="A94:M94"/>
    <mergeCell ref="A95:O95"/>
    <mergeCell ref="A96:J96"/>
    <mergeCell ref="N96:O96"/>
    <mergeCell ref="A97:O97"/>
    <mergeCell ref="A88:O88"/>
    <mergeCell ref="A89:M89"/>
    <mergeCell ref="A90:O90"/>
    <mergeCell ref="A91:O91"/>
    <mergeCell ref="F92:G92"/>
    <mergeCell ref="J92:M92"/>
    <mergeCell ref="B82:D82"/>
    <mergeCell ref="E82:M82"/>
    <mergeCell ref="B83:D83"/>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4:D85 C83:D83 N32:N33 D40:E40 N54:N55 B17 B7 B18:B21 B8:B12 I17:I21 F17:F21 I7:I12 A15:O15 A7 J7:O12 A17 G21 J17:O21 A8:A12 D8:H12 A18:A21 D18:E21 D7:H7 D17:E17 E92 B92 J92 A16:C16 E16:G16 I16:M16 G17 G18 G19 G20 A13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200-000000000000}">
          <x14:formula1>
            <xm:f>Lists!$D$24:$D$28</xm:f>
          </x14:formula1>
          <xm:sqref>B92</xm:sqref>
        </x14:dataValidation>
        <x14:dataValidation type="list" allowBlank="1" showDropDown="1" showInputMessage="1" showErrorMessage="1" xr:uid="{00000000-0002-0000-0200-000001000000}">
          <x14:formula1>
            <xm:f>Lists!$D$2:$D$5</xm:f>
          </x14:formula1>
          <xm:sqref>C32:C33</xm:sqref>
        </x14:dataValidation>
        <x14:dataValidation type="list" allowBlank="1" showDropDown="1" showInputMessage="1" showErrorMessage="1" xr:uid="{00000000-0002-0000-0200-000002000000}">
          <x14:formula1>
            <xm:f>Lists!$A$2:$A$12</xm:f>
          </x14:formula1>
          <xm:sqref>C7:C12</xm:sqref>
        </x14:dataValidation>
        <x14:dataValidation type="list" allowBlank="1" showDropDown="1" showInputMessage="1" showErrorMessage="1" xr:uid="{00000000-0002-0000-0200-000003000000}">
          <x14:formula1>
            <xm:f>Lists!$A$14:$A$49</xm:f>
          </x14:formula1>
          <xm:sqref>C17:C21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9" style="76" customWidth="1"/>
    <col min="5" max="5" width="8.42578125" style="76" customWidth="1"/>
    <col min="6" max="6" width="9.4257812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9.2851562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31" t="s">
        <v>114</v>
      </c>
      <c r="B1" s="331"/>
      <c r="C1" s="331"/>
      <c r="D1" s="331"/>
      <c r="E1" s="331"/>
      <c r="F1" s="331"/>
      <c r="G1" s="331"/>
      <c r="H1" s="331"/>
      <c r="I1" s="331"/>
      <c r="J1" s="331"/>
      <c r="K1" s="331"/>
      <c r="L1" s="331"/>
      <c r="M1" s="331"/>
      <c r="N1" s="331"/>
      <c r="O1" s="331"/>
    </row>
    <row r="2" spans="1:16" ht="13.15" customHeight="1" x14ac:dyDescent="0.2">
      <c r="A2" s="394" t="s">
        <v>77</v>
      </c>
      <c r="B2" s="395"/>
      <c r="C2" s="395"/>
      <c r="D2" s="395"/>
      <c r="E2" s="395"/>
      <c r="F2" s="395"/>
      <c r="G2" s="395"/>
      <c r="H2" s="395"/>
      <c r="I2" s="396"/>
      <c r="J2" s="397" t="s">
        <v>82</v>
      </c>
      <c r="K2" s="398"/>
      <c r="L2" s="399">
        <f>'Year One'!L2:O2</f>
        <v>0</v>
      </c>
      <c r="M2" s="400"/>
      <c r="N2" s="400"/>
      <c r="O2" s="401"/>
    </row>
    <row r="3" spans="1:16" x14ac:dyDescent="0.2">
      <c r="A3" s="290"/>
      <c r="B3" s="78" t="s">
        <v>78</v>
      </c>
      <c r="C3" s="402">
        <f>'Year One'!C3:I3</f>
        <v>0</v>
      </c>
      <c r="D3" s="403"/>
      <c r="E3" s="403"/>
      <c r="F3" s="403"/>
      <c r="G3" s="403"/>
      <c r="H3" s="403"/>
      <c r="I3" s="404"/>
      <c r="J3" s="405" t="s">
        <v>80</v>
      </c>
      <c r="K3" s="406"/>
      <c r="L3" s="407">
        <f>'Year One'!L3:O3</f>
        <v>0</v>
      </c>
      <c r="M3" s="408"/>
      <c r="N3" s="408"/>
      <c r="O3" s="409"/>
    </row>
    <row r="4" spans="1:16" x14ac:dyDescent="0.2">
      <c r="A4" s="290"/>
      <c r="B4" s="289" t="s">
        <v>79</v>
      </c>
      <c r="C4" s="402" t="s">
        <v>328</v>
      </c>
      <c r="D4" s="403"/>
      <c r="E4" s="403"/>
      <c r="F4" s="403"/>
      <c r="G4" s="403"/>
      <c r="H4" s="403"/>
      <c r="I4" s="404"/>
      <c r="J4" s="410" t="s">
        <v>81</v>
      </c>
      <c r="K4" s="411"/>
      <c r="L4" s="399">
        <f>'Year One'!L4:O4</f>
        <v>0</v>
      </c>
      <c r="M4" s="400"/>
      <c r="N4" s="400"/>
      <c r="O4" s="401"/>
    </row>
    <row r="5" spans="1:16" x14ac:dyDescent="0.2">
      <c r="A5" s="315"/>
      <c r="B5" s="315"/>
      <c r="C5" s="315"/>
      <c r="D5" s="315"/>
      <c r="E5" s="315"/>
      <c r="F5" s="315"/>
      <c r="G5" s="315"/>
      <c r="H5" s="315"/>
      <c r="I5" s="315"/>
      <c r="J5" s="315"/>
      <c r="K5" s="315"/>
      <c r="L5" s="315"/>
      <c r="M5" s="315"/>
      <c r="N5" s="315"/>
      <c r="O5" s="315"/>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Two'!I6:L7*1.03</f>
        <v>0</v>
      </c>
      <c r="J7" s="88">
        <f>ROUND((I7*D7)+(I7/9*G7*F7),0)</f>
        <v>0</v>
      </c>
      <c r="K7" s="89">
        <f>'Year Two'!K7*1.02</f>
        <v>0.40159440000000002</v>
      </c>
      <c r="L7" s="89">
        <v>0.17899999999999999</v>
      </c>
      <c r="M7" s="88">
        <f>ROUND(((D7*I7)*K7)+(I7/9*F7*G7)*L7,0)</f>
        <v>0</v>
      </c>
      <c r="N7" s="90">
        <f t="shared" ref="N7:N12" si="0">J7+M7</f>
        <v>0</v>
      </c>
      <c r="O7" s="153">
        <f>'Cost Share'!N72</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Two'!I7:L8*1.03</f>
        <v>0</v>
      </c>
      <c r="J8" s="88">
        <f t="shared" ref="J8:J12" si="3">ROUND((I8*D8)+(I8/9*G8*F8),0)</f>
        <v>0</v>
      </c>
      <c r="K8" s="89">
        <f>'Year Two'!K8*1.02</f>
        <v>0.40159440000000002</v>
      </c>
      <c r="L8" s="89">
        <v>0.17899999999999999</v>
      </c>
      <c r="M8" s="88">
        <f t="shared" ref="M8:M12" si="4">ROUND(((D8*I8)*K8)+(I8/9*F8*G8)*L8,0)</f>
        <v>0</v>
      </c>
      <c r="N8" s="90">
        <f t="shared" si="0"/>
        <v>0</v>
      </c>
      <c r="O8" s="153">
        <f>'Cost Share'!N73</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Two'!I8:L9*1.03</f>
        <v>0</v>
      </c>
      <c r="J9" s="88">
        <f t="shared" si="3"/>
        <v>0</v>
      </c>
      <c r="K9" s="89">
        <f>'Year Two'!K9*1.02</f>
        <v>0.40159440000000002</v>
      </c>
      <c r="L9" s="89">
        <v>0.17899999999999999</v>
      </c>
      <c r="M9" s="88">
        <f t="shared" si="4"/>
        <v>0</v>
      </c>
      <c r="N9" s="90">
        <f t="shared" si="0"/>
        <v>0</v>
      </c>
      <c r="O9" s="153">
        <f>'Cost Share'!N74</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Two'!I9:L10*1.03</f>
        <v>0</v>
      </c>
      <c r="J10" s="88">
        <f t="shared" si="3"/>
        <v>0</v>
      </c>
      <c r="K10" s="89">
        <f>'Year Two'!K10*1.02</f>
        <v>0.40159440000000002</v>
      </c>
      <c r="L10" s="89">
        <v>0.17899999999999999</v>
      </c>
      <c r="M10" s="88">
        <f t="shared" si="4"/>
        <v>0</v>
      </c>
      <c r="N10" s="90">
        <f t="shared" si="0"/>
        <v>0</v>
      </c>
      <c r="O10" s="153">
        <f>'Cost Share'!N75</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Two'!I10:L11*1.03</f>
        <v>0</v>
      </c>
      <c r="J11" s="88">
        <f t="shared" si="3"/>
        <v>0</v>
      </c>
      <c r="K11" s="89">
        <f>'Year Two'!K11*1.02</f>
        <v>0.40159440000000002</v>
      </c>
      <c r="L11" s="89">
        <v>0.17899999999999999</v>
      </c>
      <c r="M11" s="88">
        <f t="shared" si="4"/>
        <v>0</v>
      </c>
      <c r="N11" s="90">
        <f t="shared" si="0"/>
        <v>0</v>
      </c>
      <c r="O11" s="153">
        <f>'Cost Share'!N76</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Two'!I11:L12*1.03</f>
        <v>0</v>
      </c>
      <c r="J12" s="88">
        <f t="shared" si="3"/>
        <v>0</v>
      </c>
      <c r="K12" s="89">
        <f>'Year Two'!K12*1.02</f>
        <v>0.40159440000000002</v>
      </c>
      <c r="L12" s="89">
        <v>0.17899999999999999</v>
      </c>
      <c r="M12" s="88">
        <f t="shared" si="4"/>
        <v>0</v>
      </c>
      <c r="N12" s="90">
        <f t="shared" si="0"/>
        <v>0</v>
      </c>
      <c r="O12" s="153">
        <f>'Cost Share'!N77</f>
        <v>0</v>
      </c>
    </row>
    <row r="13" spans="1:16" s="66" customFormat="1" x14ac:dyDescent="0.2">
      <c r="A13" s="335"/>
      <c r="B13" s="333"/>
      <c r="C13" s="333"/>
      <c r="D13" s="333"/>
      <c r="E13" s="333"/>
      <c r="F13" s="333"/>
      <c r="G13" s="333"/>
      <c r="H13" s="333"/>
      <c r="I13" s="333"/>
      <c r="J13" s="333"/>
      <c r="K13" s="333"/>
      <c r="L13" s="333"/>
      <c r="M13" s="333"/>
      <c r="N13" s="333"/>
      <c r="O13" s="334"/>
    </row>
    <row r="14" spans="1:16" x14ac:dyDescent="0.2">
      <c r="A14" s="318" t="s">
        <v>115</v>
      </c>
      <c r="B14" s="318"/>
      <c r="C14" s="318"/>
      <c r="D14" s="318"/>
      <c r="E14" s="318"/>
      <c r="F14" s="318"/>
      <c r="G14" s="318"/>
      <c r="H14" s="318"/>
      <c r="I14" s="318"/>
      <c r="J14" s="92">
        <f>SUM(J7:J12)</f>
        <v>0</v>
      </c>
      <c r="K14" s="360"/>
      <c r="L14" s="361"/>
      <c r="M14" s="93">
        <f>SUM(M7:M12)</f>
        <v>0</v>
      </c>
      <c r="N14" s="92">
        <f>SUM(N7:N12)</f>
        <v>0</v>
      </c>
      <c r="O14" s="154">
        <f>SUM(O7:O12)</f>
        <v>0</v>
      </c>
    </row>
    <row r="15" spans="1:16" s="66" customFormat="1" x14ac:dyDescent="0.2">
      <c r="A15" s="312"/>
      <c r="B15" s="312"/>
      <c r="C15" s="312"/>
      <c r="D15" s="312"/>
      <c r="E15" s="312"/>
      <c r="F15" s="312"/>
      <c r="G15" s="312"/>
      <c r="H15" s="312"/>
      <c r="I15" s="312"/>
      <c r="J15" s="312"/>
      <c r="K15" s="312"/>
      <c r="L15" s="312"/>
      <c r="M15" s="312"/>
      <c r="N15" s="312"/>
      <c r="O15" s="312"/>
    </row>
    <row r="16" spans="1:16" s="82" customFormat="1" ht="24" x14ac:dyDescent="0.2">
      <c r="B16" s="80" t="s">
        <v>48</v>
      </c>
      <c r="C16" s="80" t="s">
        <v>187</v>
      </c>
      <c r="D16" s="142" t="s">
        <v>265</v>
      </c>
      <c r="E16" s="143" t="s">
        <v>76</v>
      </c>
      <c r="F16" s="142" t="s">
        <v>13</v>
      </c>
      <c r="G16" s="365"/>
      <c r="H16" s="36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65"/>
      <c r="H17" s="366"/>
      <c r="I17" s="87">
        <f>'Year Two'!I17*1.03</f>
        <v>0</v>
      </c>
      <c r="J17" s="95">
        <f>ROUND(I17/12*D17*E17,0)</f>
        <v>0</v>
      </c>
      <c r="K17" s="89">
        <f>'Year Two'!K17*1.02</f>
        <v>0.4255236</v>
      </c>
      <c r="L17" s="159"/>
      <c r="M17" s="90">
        <f>ROUND(J17*K17,0)</f>
        <v>0</v>
      </c>
      <c r="N17" s="90">
        <f>J17+M17</f>
        <v>0</v>
      </c>
      <c r="O17" s="153">
        <f>'Cost Share'!N82</f>
        <v>0</v>
      </c>
    </row>
    <row r="18" spans="1:15" x14ac:dyDescent="0.2">
      <c r="A18" s="158">
        <v>2</v>
      </c>
      <c r="B18" s="157" t="str">
        <f>'Year One'!B18</f>
        <v>insert name</v>
      </c>
      <c r="C18" s="157" t="str">
        <f>'Year One'!C18</f>
        <v>P&amp;S Regular Salaried - FULL ELIGIBILITY</v>
      </c>
      <c r="D18" s="136">
        <v>0</v>
      </c>
      <c r="E18" s="163"/>
      <c r="F18" s="94">
        <f t="shared" ref="F18:F21" si="5">D18*E18</f>
        <v>0</v>
      </c>
      <c r="G18" s="365"/>
      <c r="H18" s="366"/>
      <c r="I18" s="87">
        <f>'Year Two'!I18*1.03</f>
        <v>0</v>
      </c>
      <c r="J18" s="95">
        <f t="shared" ref="J18:J21" si="6">ROUND(I18/12*D18*E18,0)</f>
        <v>0</v>
      </c>
      <c r="K18" s="89">
        <f>'Year Two'!K18*1.02</f>
        <v>0.4255236</v>
      </c>
      <c r="L18" s="159"/>
      <c r="M18" s="90">
        <f t="shared" ref="M18:M21" si="7">ROUND(J18*K18,0)</f>
        <v>0</v>
      </c>
      <c r="N18" s="90">
        <f>J18+M18</f>
        <v>0</v>
      </c>
      <c r="O18" s="153">
        <f>'Cost Share'!N83</f>
        <v>0</v>
      </c>
    </row>
    <row r="19" spans="1:15" x14ac:dyDescent="0.2">
      <c r="A19" s="158">
        <v>3</v>
      </c>
      <c r="B19" s="157" t="str">
        <f>'Year One'!B19</f>
        <v>insert name</v>
      </c>
      <c r="C19" s="157" t="str">
        <f>'Year One'!C19</f>
        <v>P&amp;S Regular Salaried - FULL ELIGIBILITY</v>
      </c>
      <c r="D19" s="136">
        <v>0</v>
      </c>
      <c r="E19" s="163"/>
      <c r="F19" s="94">
        <f t="shared" si="5"/>
        <v>0</v>
      </c>
      <c r="G19" s="365"/>
      <c r="H19" s="366"/>
      <c r="I19" s="87">
        <f>'Year Two'!I19*1.03</f>
        <v>0</v>
      </c>
      <c r="J19" s="95">
        <f t="shared" si="6"/>
        <v>0</v>
      </c>
      <c r="K19" s="89">
        <f>'Year Two'!K19*1.02</f>
        <v>0.4255236</v>
      </c>
      <c r="L19" s="159"/>
      <c r="M19" s="90">
        <f t="shared" si="7"/>
        <v>0</v>
      </c>
      <c r="N19" s="90">
        <f>J19+M19</f>
        <v>0</v>
      </c>
      <c r="O19" s="153">
        <f>'Cost Share'!N84</f>
        <v>0</v>
      </c>
    </row>
    <row r="20" spans="1:15" x14ac:dyDescent="0.2">
      <c r="A20" s="158">
        <v>4</v>
      </c>
      <c r="B20" s="157" t="str">
        <f>'Year One'!B20</f>
        <v>insert name</v>
      </c>
      <c r="C20" s="157" t="str">
        <f>'Year One'!C20</f>
        <v>P&amp;S Regular Salaried - FULL ELIGIBILITY</v>
      </c>
      <c r="D20" s="136">
        <v>0</v>
      </c>
      <c r="E20" s="163"/>
      <c r="F20" s="94">
        <f t="shared" si="5"/>
        <v>0</v>
      </c>
      <c r="G20" s="365"/>
      <c r="H20" s="366"/>
      <c r="I20" s="87">
        <f>'Year Two'!I20*1.03</f>
        <v>0</v>
      </c>
      <c r="J20" s="95">
        <f t="shared" si="6"/>
        <v>0</v>
      </c>
      <c r="K20" s="89">
        <f>'Year Two'!K20*1.02</f>
        <v>0.4255236</v>
      </c>
      <c r="L20" s="159"/>
      <c r="M20" s="90">
        <f t="shared" si="7"/>
        <v>0</v>
      </c>
      <c r="N20" s="90">
        <f>J20+M20</f>
        <v>0</v>
      </c>
      <c r="O20" s="153">
        <f>'Cost Share'!N85</f>
        <v>0</v>
      </c>
    </row>
    <row r="21" spans="1:15" x14ac:dyDescent="0.2">
      <c r="A21" s="158">
        <v>5</v>
      </c>
      <c r="B21" s="157" t="str">
        <f>'Year One'!B21</f>
        <v>insert name</v>
      </c>
      <c r="C21" s="157" t="str">
        <f>'Year One'!C21</f>
        <v>P&amp;S Regular Salaried - FULL ELIGIBILITY</v>
      </c>
      <c r="D21" s="136">
        <v>0</v>
      </c>
      <c r="E21" s="163"/>
      <c r="F21" s="94">
        <f t="shared" si="5"/>
        <v>0</v>
      </c>
      <c r="G21" s="365"/>
      <c r="H21" s="366"/>
      <c r="I21" s="87">
        <f>'Year Two'!I21*1.03</f>
        <v>0</v>
      </c>
      <c r="J21" s="95">
        <f t="shared" si="6"/>
        <v>0</v>
      </c>
      <c r="K21" s="89">
        <f>'Year Two'!K21*1.02</f>
        <v>0.4255236</v>
      </c>
      <c r="L21" s="159"/>
      <c r="M21" s="90">
        <f t="shared" si="7"/>
        <v>0</v>
      </c>
      <c r="N21" s="90">
        <f>J21+M21</f>
        <v>0</v>
      </c>
      <c r="O21" s="153">
        <f>'Cost Share'!N86</f>
        <v>0</v>
      </c>
    </row>
    <row r="22" spans="1:15" x14ac:dyDescent="0.2">
      <c r="A22" s="320"/>
      <c r="B22" s="320"/>
      <c r="C22" s="320"/>
      <c r="D22" s="320"/>
      <c r="E22" s="320"/>
      <c r="F22" s="320"/>
      <c r="G22" s="320"/>
      <c r="H22" s="320"/>
      <c r="I22" s="320"/>
      <c r="J22" s="320"/>
      <c r="K22" s="320"/>
      <c r="L22" s="320"/>
      <c r="M22" s="320"/>
      <c r="N22" s="320"/>
      <c r="O22" s="320"/>
    </row>
    <row r="23" spans="1:15" x14ac:dyDescent="0.2">
      <c r="A23" s="318" t="s">
        <v>116</v>
      </c>
      <c r="B23" s="318"/>
      <c r="C23" s="318"/>
      <c r="D23" s="318"/>
      <c r="E23" s="318"/>
      <c r="F23" s="318"/>
      <c r="G23" s="318"/>
      <c r="H23" s="318"/>
      <c r="I23" s="318"/>
      <c r="J23" s="92">
        <f>SUM(J17:J21)</f>
        <v>0</v>
      </c>
      <c r="K23" s="360"/>
      <c r="L23" s="361"/>
      <c r="M23" s="92">
        <f>SUM(M17:M21)</f>
        <v>0</v>
      </c>
      <c r="N23" s="92">
        <f>SUM(N17:N21)</f>
        <v>0</v>
      </c>
      <c r="O23" s="154">
        <f>SUM(O17:O21)</f>
        <v>0</v>
      </c>
    </row>
    <row r="24" spans="1:15" s="66" customFormat="1" x14ac:dyDescent="0.2">
      <c r="A24" s="312"/>
      <c r="B24" s="312"/>
      <c r="C24" s="312"/>
      <c r="D24" s="312"/>
      <c r="E24" s="312"/>
      <c r="F24" s="312"/>
      <c r="G24" s="312"/>
      <c r="H24" s="312"/>
      <c r="I24" s="312"/>
      <c r="J24" s="312"/>
      <c r="K24" s="312"/>
      <c r="L24" s="312"/>
      <c r="M24" s="312"/>
      <c r="N24" s="312"/>
      <c r="O24" s="312"/>
    </row>
    <row r="25" spans="1:15" s="82" customFormat="1" ht="36" customHeight="1" x14ac:dyDescent="0.2">
      <c r="A25" s="96"/>
      <c r="B25" s="97" t="s">
        <v>51</v>
      </c>
      <c r="C25" s="96"/>
      <c r="D25" s="81" t="s">
        <v>266</v>
      </c>
      <c r="E25" s="144" t="s">
        <v>267</v>
      </c>
      <c r="F25" s="144" t="s">
        <v>268</v>
      </c>
      <c r="G25" s="145" t="s">
        <v>269</v>
      </c>
      <c r="H25" s="96"/>
      <c r="I25" s="139" t="s">
        <v>231</v>
      </c>
      <c r="J25" s="140" t="s">
        <v>49</v>
      </c>
      <c r="K25" s="354"/>
      <c r="L25" s="355"/>
      <c r="M25" s="356"/>
      <c r="N25" s="141" t="s">
        <v>335</v>
      </c>
      <c r="O25" s="141" t="s">
        <v>204</v>
      </c>
    </row>
    <row r="26" spans="1:15" x14ac:dyDescent="0.2">
      <c r="A26" s="158">
        <v>1</v>
      </c>
      <c r="B26" s="320" t="s">
        <v>52</v>
      </c>
      <c r="C26" s="320"/>
      <c r="D26" s="86"/>
      <c r="E26" s="163"/>
      <c r="F26" s="86"/>
      <c r="G26" s="86"/>
      <c r="H26" s="98"/>
      <c r="I26" s="119">
        <v>0</v>
      </c>
      <c r="J26" s="90">
        <f>ROUND((D26*I26*E26)+(F26*I26*G26),0)</f>
        <v>0</v>
      </c>
      <c r="K26" s="354"/>
      <c r="L26" s="355"/>
      <c r="M26" s="356"/>
      <c r="N26" s="90">
        <f>J26</f>
        <v>0</v>
      </c>
      <c r="O26" s="153">
        <f>'Cost Share'!N91</f>
        <v>0</v>
      </c>
    </row>
    <row r="27" spans="1:15" x14ac:dyDescent="0.2">
      <c r="A27" s="158">
        <v>2</v>
      </c>
      <c r="B27" s="320" t="s">
        <v>52</v>
      </c>
      <c r="C27" s="320"/>
      <c r="D27" s="86"/>
      <c r="E27" s="163"/>
      <c r="F27" s="86"/>
      <c r="G27" s="86"/>
      <c r="H27" s="98"/>
      <c r="I27" s="119">
        <v>0</v>
      </c>
      <c r="J27" s="90">
        <f t="shared" ref="J27:J29" si="8">ROUND((D27*I27*E27)+(F27*I27*G27),0)</f>
        <v>0</v>
      </c>
      <c r="K27" s="354"/>
      <c r="L27" s="355"/>
      <c r="M27" s="356"/>
      <c r="N27" s="90">
        <f t="shared" ref="N27:N29" si="9">J27</f>
        <v>0</v>
      </c>
      <c r="O27" s="153">
        <f>'Cost Share'!N92</f>
        <v>0</v>
      </c>
    </row>
    <row r="28" spans="1:15" x14ac:dyDescent="0.2">
      <c r="A28" s="158">
        <v>3</v>
      </c>
      <c r="B28" s="320" t="s">
        <v>6</v>
      </c>
      <c r="C28" s="320"/>
      <c r="D28" s="86"/>
      <c r="E28" s="163"/>
      <c r="F28" s="86"/>
      <c r="G28" s="86"/>
      <c r="H28" s="98"/>
      <c r="I28" s="119">
        <v>0</v>
      </c>
      <c r="J28" s="90">
        <f t="shared" si="8"/>
        <v>0</v>
      </c>
      <c r="K28" s="354"/>
      <c r="L28" s="355"/>
      <c r="M28" s="356"/>
      <c r="N28" s="90">
        <f t="shared" si="9"/>
        <v>0</v>
      </c>
      <c r="O28" s="153">
        <f>'Cost Share'!N93</f>
        <v>0</v>
      </c>
    </row>
    <row r="29" spans="1:15" x14ac:dyDescent="0.2">
      <c r="A29" s="158">
        <v>4</v>
      </c>
      <c r="B29" s="320" t="s">
        <v>6</v>
      </c>
      <c r="C29" s="320"/>
      <c r="D29" s="86"/>
      <c r="E29" s="163"/>
      <c r="F29" s="86"/>
      <c r="G29" s="86"/>
      <c r="H29" s="98"/>
      <c r="I29" s="119">
        <v>0</v>
      </c>
      <c r="J29" s="90">
        <f t="shared" si="8"/>
        <v>0</v>
      </c>
      <c r="K29" s="354"/>
      <c r="L29" s="355"/>
      <c r="M29" s="356"/>
      <c r="N29" s="90">
        <f t="shared" si="9"/>
        <v>0</v>
      </c>
      <c r="O29" s="153">
        <f>'Cost Share'!N94</f>
        <v>0</v>
      </c>
    </row>
    <row r="30" spans="1:15" x14ac:dyDescent="0.2">
      <c r="A30" s="320"/>
      <c r="B30" s="320"/>
      <c r="C30" s="320"/>
      <c r="D30" s="320"/>
      <c r="E30" s="320"/>
      <c r="F30" s="320"/>
      <c r="G30" s="320"/>
      <c r="H30" s="320"/>
      <c r="I30" s="320"/>
      <c r="J30" s="320"/>
      <c r="K30" s="320"/>
      <c r="L30" s="320"/>
      <c r="M30" s="320"/>
      <c r="N30" s="320"/>
      <c r="O30" s="320"/>
    </row>
    <row r="31" spans="1:15" ht="24" x14ac:dyDescent="0.2">
      <c r="A31" s="158"/>
      <c r="B31" s="158"/>
      <c r="C31" s="80" t="s">
        <v>187</v>
      </c>
      <c r="D31" s="146" t="s">
        <v>270</v>
      </c>
      <c r="E31" s="147" t="s">
        <v>108</v>
      </c>
      <c r="F31" s="147" t="s">
        <v>46</v>
      </c>
      <c r="G31" s="367"/>
      <c r="H31" s="367"/>
      <c r="I31" s="367"/>
      <c r="J31" s="146" t="s">
        <v>49</v>
      </c>
      <c r="K31" s="357"/>
      <c r="L31" s="358"/>
      <c r="M31" s="359"/>
      <c r="N31" s="141" t="s">
        <v>335</v>
      </c>
      <c r="O31" s="141" t="s">
        <v>204</v>
      </c>
    </row>
    <row r="32" spans="1:15" x14ac:dyDescent="0.2">
      <c r="A32" s="158">
        <v>5</v>
      </c>
      <c r="B32" s="158" t="s">
        <v>0</v>
      </c>
      <c r="C32" s="137" t="str">
        <f>GAOne</f>
        <v>All other Master's students</v>
      </c>
      <c r="D32" s="86"/>
      <c r="E32" s="84">
        <v>0</v>
      </c>
      <c r="F32" s="100">
        <f>'Year Two'!F32*1.03</f>
        <v>11792.964400000001</v>
      </c>
      <c r="G32" s="368"/>
      <c r="H32" s="368"/>
      <c r="I32" s="368"/>
      <c r="J32" s="91">
        <f>ROUND((D32*E32*F32),0)</f>
        <v>0</v>
      </c>
      <c r="K32" s="357"/>
      <c r="L32" s="358"/>
      <c r="M32" s="359"/>
      <c r="N32" s="101">
        <f>J32</f>
        <v>0</v>
      </c>
      <c r="O32" s="153">
        <f>'Cost Share'!N97</f>
        <v>0</v>
      </c>
    </row>
    <row r="33" spans="1:15" x14ac:dyDescent="0.2">
      <c r="A33" s="158">
        <v>6</v>
      </c>
      <c r="B33" s="158" t="s">
        <v>0</v>
      </c>
      <c r="C33" s="137" t="str">
        <f>GATwo</f>
        <v>All other Master's students</v>
      </c>
      <c r="D33" s="86"/>
      <c r="E33" s="84">
        <v>0</v>
      </c>
      <c r="F33" s="100">
        <f>'Year Two'!F33*1.03</f>
        <v>11792.964400000001</v>
      </c>
      <c r="G33" s="368"/>
      <c r="H33" s="368"/>
      <c r="I33" s="368"/>
      <c r="J33" s="91">
        <f>ROUND((D33*E33*F33),0)</f>
        <v>0</v>
      </c>
      <c r="K33" s="357"/>
      <c r="L33" s="358"/>
      <c r="M33" s="359"/>
      <c r="N33" s="101">
        <f>J33</f>
        <v>0</v>
      </c>
      <c r="O33" s="153">
        <f>'Cost Share'!N98</f>
        <v>0</v>
      </c>
    </row>
    <row r="34" spans="1:15" x14ac:dyDescent="0.2">
      <c r="A34" s="320"/>
      <c r="B34" s="320"/>
      <c r="C34" s="320"/>
      <c r="D34" s="320"/>
      <c r="E34" s="320"/>
      <c r="F34" s="320"/>
      <c r="G34" s="320"/>
      <c r="H34" s="320"/>
      <c r="I34" s="320"/>
      <c r="J34" s="320"/>
      <c r="K34" s="320"/>
      <c r="L34" s="320"/>
      <c r="M34" s="320"/>
      <c r="N34" s="320"/>
      <c r="O34" s="320"/>
    </row>
    <row r="35" spans="1:15" x14ac:dyDescent="0.2">
      <c r="A35" s="318" t="s">
        <v>289</v>
      </c>
      <c r="B35" s="318"/>
      <c r="C35" s="318"/>
      <c r="D35" s="318"/>
      <c r="E35" s="318"/>
      <c r="F35" s="318"/>
      <c r="G35" s="318"/>
      <c r="H35" s="318"/>
      <c r="I35" s="318"/>
      <c r="J35" s="102">
        <f>SUM(J26:J33)</f>
        <v>0</v>
      </c>
      <c r="K35" s="391"/>
      <c r="L35" s="392"/>
      <c r="M35" s="393"/>
      <c r="N35" s="92">
        <f>SUM(N26:N33)</f>
        <v>0</v>
      </c>
      <c r="O35" s="154">
        <f>SUM(O26:O33)</f>
        <v>0</v>
      </c>
    </row>
    <row r="36" spans="1:15" s="66" customFormat="1" ht="26.1" customHeight="1" x14ac:dyDescent="0.2">
      <c r="A36" s="335"/>
      <c r="B36" s="333"/>
      <c r="C36" s="333"/>
      <c r="D36" s="333"/>
      <c r="E36" s="333"/>
      <c r="F36" s="333"/>
      <c r="G36" s="333"/>
      <c r="H36" s="333"/>
      <c r="I36" s="334"/>
      <c r="J36" s="144" t="s">
        <v>336</v>
      </c>
      <c r="K36" s="335"/>
      <c r="L36" s="334"/>
      <c r="M36" s="144" t="s">
        <v>337</v>
      </c>
      <c r="N36" s="144" t="s">
        <v>338</v>
      </c>
      <c r="O36" s="294" t="s">
        <v>334</v>
      </c>
    </row>
    <row r="37" spans="1:15" x14ac:dyDescent="0.2">
      <c r="A37" s="318" t="s">
        <v>117</v>
      </c>
      <c r="B37" s="318"/>
      <c r="C37" s="318"/>
      <c r="D37" s="318"/>
      <c r="E37" s="318"/>
      <c r="F37" s="318"/>
      <c r="G37" s="318"/>
      <c r="H37" s="318"/>
      <c r="I37" s="318"/>
      <c r="J37" s="92">
        <f>+SUM(J14+J35+J23)</f>
        <v>0</v>
      </c>
      <c r="K37" s="325"/>
      <c r="L37" s="325"/>
      <c r="M37" s="92">
        <f>+SUM(M14+M35+M23)</f>
        <v>0</v>
      </c>
      <c r="N37" s="92">
        <f>+SUM(N14+N35+N23)</f>
        <v>0</v>
      </c>
      <c r="O37" s="154">
        <f>SUM(O35,O23,O14)</f>
        <v>0</v>
      </c>
    </row>
    <row r="38" spans="1:15" s="66" customFormat="1" x14ac:dyDescent="0.2">
      <c r="A38" s="312"/>
      <c r="B38" s="312"/>
      <c r="C38" s="312"/>
      <c r="D38" s="312"/>
      <c r="E38" s="312"/>
      <c r="F38" s="312"/>
      <c r="G38" s="312"/>
      <c r="H38" s="312"/>
      <c r="I38" s="312"/>
      <c r="J38" s="312"/>
      <c r="K38" s="312"/>
      <c r="L38" s="312"/>
      <c r="M38" s="312"/>
      <c r="N38" s="312"/>
      <c r="O38" s="312"/>
    </row>
    <row r="39" spans="1:15" s="66" customFormat="1" ht="24" customHeight="1" x14ac:dyDescent="0.2">
      <c r="A39" s="157"/>
      <c r="B39" s="97" t="s">
        <v>62</v>
      </c>
      <c r="C39" s="157"/>
      <c r="D39" s="144" t="s">
        <v>104</v>
      </c>
      <c r="E39" s="146" t="s">
        <v>270</v>
      </c>
      <c r="F39" s="336" t="s">
        <v>47</v>
      </c>
      <c r="G39" s="337"/>
      <c r="H39" s="337"/>
      <c r="I39" s="337"/>
      <c r="J39" s="337"/>
      <c r="K39" s="337"/>
      <c r="L39" s="337"/>
      <c r="M39" s="337"/>
      <c r="N39" s="337"/>
      <c r="O39" s="390"/>
    </row>
    <row r="40" spans="1:15" x14ac:dyDescent="0.2">
      <c r="A40" s="158">
        <v>1</v>
      </c>
      <c r="B40" s="158" t="s">
        <v>62</v>
      </c>
      <c r="C40" s="157"/>
      <c r="D40" s="103">
        <f>SUM('Year Two'!D40*0.04)+'Year Two'!D40</f>
        <v>10848.448</v>
      </c>
      <c r="E40" s="160"/>
      <c r="F40" s="342"/>
      <c r="G40" s="342"/>
      <c r="H40" s="342"/>
      <c r="I40" s="342"/>
      <c r="J40" s="342"/>
      <c r="K40" s="342"/>
      <c r="L40" s="342"/>
      <c r="M40" s="342"/>
      <c r="N40" s="120">
        <f>ROUND(SUM(D40*E40),0)</f>
        <v>0</v>
      </c>
      <c r="O40" s="105">
        <v>0</v>
      </c>
    </row>
    <row r="41" spans="1:15" x14ac:dyDescent="0.2">
      <c r="A41" s="320"/>
      <c r="B41" s="320"/>
      <c r="C41" s="320"/>
      <c r="D41" s="320"/>
      <c r="E41" s="320"/>
      <c r="F41" s="320"/>
      <c r="G41" s="320"/>
      <c r="H41" s="320"/>
      <c r="I41" s="320"/>
      <c r="J41" s="320"/>
      <c r="K41" s="320"/>
      <c r="L41" s="320"/>
      <c r="M41" s="320"/>
      <c r="N41" s="320"/>
      <c r="O41" s="320"/>
    </row>
    <row r="42" spans="1:15" x14ac:dyDescent="0.2">
      <c r="A42" s="318" t="s">
        <v>118</v>
      </c>
      <c r="B42" s="318"/>
      <c r="C42" s="318"/>
      <c r="D42" s="318"/>
      <c r="E42" s="318"/>
      <c r="F42" s="318"/>
      <c r="G42" s="318"/>
      <c r="H42" s="318"/>
      <c r="I42" s="318"/>
      <c r="J42" s="318"/>
      <c r="K42" s="318"/>
      <c r="L42" s="318"/>
      <c r="M42" s="318"/>
      <c r="N42" s="92">
        <f>N40</f>
        <v>0</v>
      </c>
      <c r="O42" s="154">
        <f>SUM(O40)</f>
        <v>0</v>
      </c>
    </row>
    <row r="43" spans="1:15" x14ac:dyDescent="0.2">
      <c r="A43" s="312"/>
      <c r="B43" s="312"/>
      <c r="C43" s="312"/>
      <c r="D43" s="312"/>
      <c r="E43" s="312"/>
      <c r="F43" s="312"/>
      <c r="G43" s="312"/>
      <c r="H43" s="312"/>
      <c r="I43" s="312"/>
      <c r="J43" s="312"/>
      <c r="K43" s="312"/>
      <c r="L43" s="312"/>
      <c r="M43" s="312"/>
      <c r="N43" s="312"/>
      <c r="O43" s="312"/>
    </row>
    <row r="44" spans="1:15" x14ac:dyDescent="0.2">
      <c r="A44" s="158"/>
      <c r="B44" s="162" t="s">
        <v>54</v>
      </c>
      <c r="C44" s="320" t="s">
        <v>209</v>
      </c>
      <c r="D44" s="320"/>
      <c r="E44" s="320"/>
      <c r="F44" s="320"/>
      <c r="G44" s="320"/>
      <c r="H44" s="320"/>
      <c r="I44" s="320"/>
      <c r="J44" s="320"/>
      <c r="K44" s="320"/>
      <c r="L44" s="320"/>
      <c r="M44" s="320"/>
      <c r="N44" s="320"/>
      <c r="O44" s="320"/>
    </row>
    <row r="45" spans="1:15" x14ac:dyDescent="0.2">
      <c r="A45" s="158">
        <v>1</v>
      </c>
      <c r="B45" s="330" t="s">
        <v>47</v>
      </c>
      <c r="C45" s="330"/>
      <c r="D45" s="330"/>
      <c r="E45" s="330"/>
      <c r="F45" s="330"/>
      <c r="G45" s="330"/>
      <c r="H45" s="330"/>
      <c r="I45" s="326" t="s">
        <v>47</v>
      </c>
      <c r="J45" s="326"/>
      <c r="K45" s="326"/>
      <c r="L45" s="326"/>
      <c r="M45" s="326"/>
      <c r="N45" s="99">
        <v>0</v>
      </c>
      <c r="O45" s="105">
        <v>0</v>
      </c>
    </row>
    <row r="46" spans="1:15" x14ac:dyDescent="0.2">
      <c r="A46" s="158">
        <v>2</v>
      </c>
      <c r="B46" s="330"/>
      <c r="C46" s="330"/>
      <c r="D46" s="330"/>
      <c r="E46" s="330"/>
      <c r="F46" s="330"/>
      <c r="G46" s="330"/>
      <c r="H46" s="330"/>
      <c r="I46" s="326"/>
      <c r="J46" s="326"/>
      <c r="K46" s="326"/>
      <c r="L46" s="326"/>
      <c r="M46" s="326"/>
      <c r="N46" s="99">
        <v>0</v>
      </c>
      <c r="O46" s="105">
        <v>0</v>
      </c>
    </row>
    <row r="47" spans="1:15" x14ac:dyDescent="0.2">
      <c r="A47" s="158">
        <v>3</v>
      </c>
      <c r="B47" s="330"/>
      <c r="C47" s="330"/>
      <c r="D47" s="330"/>
      <c r="E47" s="330"/>
      <c r="F47" s="330"/>
      <c r="G47" s="330"/>
      <c r="H47" s="330"/>
      <c r="I47" s="326"/>
      <c r="J47" s="326"/>
      <c r="K47" s="326"/>
      <c r="L47" s="326"/>
      <c r="M47" s="326"/>
      <c r="N47" s="99">
        <v>0</v>
      </c>
      <c r="O47" s="105">
        <v>0</v>
      </c>
    </row>
    <row r="48" spans="1:15" x14ac:dyDescent="0.2">
      <c r="A48" s="158">
        <v>4</v>
      </c>
      <c r="B48" s="330"/>
      <c r="C48" s="330"/>
      <c r="D48" s="330"/>
      <c r="E48" s="330"/>
      <c r="F48" s="330"/>
      <c r="G48" s="330"/>
      <c r="H48" s="330"/>
      <c r="I48" s="326"/>
      <c r="J48" s="326"/>
      <c r="K48" s="326"/>
      <c r="L48" s="326"/>
      <c r="M48" s="326"/>
      <c r="N48" s="99">
        <v>0</v>
      </c>
      <c r="O48" s="105">
        <v>0</v>
      </c>
    </row>
    <row r="49" spans="1:15" x14ac:dyDescent="0.2">
      <c r="A49" s="158">
        <v>5</v>
      </c>
      <c r="B49" s="330"/>
      <c r="C49" s="330"/>
      <c r="D49" s="330"/>
      <c r="E49" s="330"/>
      <c r="F49" s="330"/>
      <c r="G49" s="330"/>
      <c r="H49" s="330"/>
      <c r="I49" s="326"/>
      <c r="J49" s="326"/>
      <c r="K49" s="326"/>
      <c r="L49" s="326"/>
      <c r="M49" s="326"/>
      <c r="N49" s="99">
        <v>0</v>
      </c>
      <c r="O49" s="105">
        <v>0</v>
      </c>
    </row>
    <row r="50" spans="1:15" x14ac:dyDescent="0.2">
      <c r="A50" s="320"/>
      <c r="B50" s="320"/>
      <c r="C50" s="320"/>
      <c r="D50" s="320"/>
      <c r="E50" s="320"/>
      <c r="F50" s="320"/>
      <c r="G50" s="320"/>
      <c r="H50" s="320"/>
      <c r="I50" s="320"/>
      <c r="J50" s="320"/>
      <c r="K50" s="320"/>
      <c r="L50" s="320"/>
      <c r="M50" s="320"/>
      <c r="N50" s="320"/>
      <c r="O50" s="320"/>
    </row>
    <row r="51" spans="1:15" x14ac:dyDescent="0.2">
      <c r="A51" s="318" t="s">
        <v>119</v>
      </c>
      <c r="B51" s="318"/>
      <c r="C51" s="318"/>
      <c r="D51" s="318"/>
      <c r="E51" s="318"/>
      <c r="F51" s="318"/>
      <c r="G51" s="318"/>
      <c r="H51" s="318"/>
      <c r="I51" s="318"/>
      <c r="J51" s="318"/>
      <c r="K51" s="318"/>
      <c r="L51" s="318"/>
      <c r="M51" s="318"/>
      <c r="N51" s="92">
        <f>ROUND(SUM(N45:N49),0)</f>
        <v>0</v>
      </c>
      <c r="O51" s="154">
        <f>ROUND(SUM(O45:O49),0)</f>
        <v>0</v>
      </c>
    </row>
    <row r="52" spans="1:15" x14ac:dyDescent="0.2">
      <c r="A52" s="320"/>
      <c r="B52" s="320"/>
      <c r="C52" s="320"/>
      <c r="D52" s="320"/>
      <c r="E52" s="320"/>
      <c r="F52" s="320"/>
      <c r="G52" s="320"/>
      <c r="H52" s="320"/>
      <c r="I52" s="320"/>
      <c r="J52" s="320"/>
      <c r="K52" s="320"/>
      <c r="L52" s="320"/>
      <c r="M52" s="320"/>
      <c r="N52" s="320"/>
      <c r="O52" s="320"/>
    </row>
    <row r="53" spans="1:15" x14ac:dyDescent="0.2">
      <c r="A53" s="158"/>
      <c r="B53" s="162" t="s">
        <v>9</v>
      </c>
      <c r="C53" s="320" t="s">
        <v>210</v>
      </c>
      <c r="D53" s="320"/>
      <c r="E53" s="320"/>
      <c r="F53" s="320"/>
      <c r="G53" s="320"/>
      <c r="H53" s="320"/>
      <c r="I53" s="320"/>
      <c r="J53" s="320"/>
      <c r="K53" s="320"/>
      <c r="L53" s="320"/>
      <c r="M53" s="320"/>
      <c r="N53" s="320"/>
      <c r="O53" s="320"/>
    </row>
    <row r="54" spans="1:15" x14ac:dyDescent="0.2">
      <c r="A54" s="158">
        <v>1</v>
      </c>
      <c r="B54" s="320" t="s">
        <v>1</v>
      </c>
      <c r="C54" s="320"/>
      <c r="D54" s="320"/>
      <c r="E54" s="320"/>
      <c r="F54" s="320"/>
      <c r="G54" s="320"/>
      <c r="H54" s="320"/>
      <c r="I54" s="320"/>
      <c r="J54" s="320"/>
      <c r="K54" s="320"/>
      <c r="L54" s="320"/>
      <c r="M54" s="320"/>
      <c r="N54" s="101">
        <f>SUM(Travel!L58)</f>
        <v>0</v>
      </c>
      <c r="O54" s="105">
        <v>0</v>
      </c>
    </row>
    <row r="55" spans="1:15" x14ac:dyDescent="0.2">
      <c r="A55" s="158">
        <v>2</v>
      </c>
      <c r="B55" s="320" t="s">
        <v>7</v>
      </c>
      <c r="C55" s="320"/>
      <c r="D55" s="320"/>
      <c r="E55" s="320"/>
      <c r="F55" s="320"/>
      <c r="G55" s="320"/>
      <c r="H55" s="320"/>
      <c r="I55" s="320"/>
      <c r="J55" s="320"/>
      <c r="K55" s="320"/>
      <c r="L55" s="320"/>
      <c r="M55" s="320"/>
      <c r="N55" s="101">
        <f>SUM(Travel!AB58)</f>
        <v>0</v>
      </c>
      <c r="O55" s="105">
        <v>0</v>
      </c>
    </row>
    <row r="56" spans="1:15" x14ac:dyDescent="0.2">
      <c r="A56" s="340"/>
      <c r="B56" s="340"/>
      <c r="C56" s="340"/>
      <c r="D56" s="340"/>
      <c r="E56" s="340"/>
      <c r="F56" s="340"/>
      <c r="G56" s="340"/>
      <c r="H56" s="340"/>
      <c r="I56" s="340"/>
      <c r="J56" s="340"/>
      <c r="K56" s="340"/>
      <c r="L56" s="340"/>
      <c r="M56" s="340"/>
      <c r="N56" s="340"/>
      <c r="O56" s="340"/>
    </row>
    <row r="57" spans="1:15" x14ac:dyDescent="0.2">
      <c r="A57" s="318" t="s">
        <v>120</v>
      </c>
      <c r="B57" s="318"/>
      <c r="C57" s="318"/>
      <c r="D57" s="318"/>
      <c r="E57" s="318"/>
      <c r="F57" s="318"/>
      <c r="G57" s="318"/>
      <c r="H57" s="318"/>
      <c r="I57" s="318"/>
      <c r="J57" s="318"/>
      <c r="K57" s="318"/>
      <c r="L57" s="318"/>
      <c r="M57" s="318"/>
      <c r="N57" s="92">
        <f>ROUND(SUM(N54:N55),0)</f>
        <v>0</v>
      </c>
      <c r="O57" s="154">
        <f>ROUND(SUM(O54:O55),0)</f>
        <v>0</v>
      </c>
    </row>
    <row r="58" spans="1:15" x14ac:dyDescent="0.2">
      <c r="A58" s="320"/>
      <c r="B58" s="320"/>
      <c r="C58" s="320"/>
      <c r="D58" s="320"/>
      <c r="E58" s="320"/>
      <c r="F58" s="320"/>
      <c r="G58" s="320"/>
      <c r="H58" s="320"/>
      <c r="I58" s="320"/>
      <c r="J58" s="320"/>
      <c r="K58" s="320"/>
      <c r="L58" s="320"/>
      <c r="M58" s="320"/>
      <c r="N58" s="320"/>
      <c r="O58" s="320"/>
    </row>
    <row r="59" spans="1:15" x14ac:dyDescent="0.2">
      <c r="A59" s="158"/>
      <c r="B59" s="162" t="s">
        <v>56</v>
      </c>
      <c r="C59" s="320" t="s">
        <v>211</v>
      </c>
      <c r="D59" s="320"/>
      <c r="E59" s="320"/>
      <c r="F59" s="320"/>
      <c r="G59" s="320"/>
      <c r="H59" s="320"/>
      <c r="I59" s="320"/>
      <c r="J59" s="320"/>
      <c r="K59" s="320"/>
      <c r="L59" s="320"/>
      <c r="M59" s="320"/>
      <c r="N59" s="320"/>
      <c r="O59" s="320"/>
    </row>
    <row r="60" spans="1:15" x14ac:dyDescent="0.2">
      <c r="A60" s="158">
        <v>1</v>
      </c>
      <c r="B60" s="158" t="s">
        <v>8</v>
      </c>
      <c r="C60" s="330" t="s">
        <v>47</v>
      </c>
      <c r="D60" s="330"/>
      <c r="E60" s="330"/>
      <c r="F60" s="330"/>
      <c r="G60" s="330"/>
      <c r="H60" s="330"/>
      <c r="I60" s="343"/>
      <c r="J60" s="343"/>
      <c r="K60" s="343"/>
      <c r="L60" s="343"/>
      <c r="M60" s="343"/>
      <c r="N60" s="99">
        <v>0</v>
      </c>
      <c r="O60" s="105">
        <v>0</v>
      </c>
    </row>
    <row r="61" spans="1:15" x14ac:dyDescent="0.2">
      <c r="A61" s="158">
        <v>2</v>
      </c>
      <c r="B61" s="158" t="s">
        <v>271</v>
      </c>
      <c r="C61" s="330"/>
      <c r="D61" s="330"/>
      <c r="E61" s="330"/>
      <c r="F61" s="330"/>
      <c r="G61" s="330"/>
      <c r="H61" s="330"/>
      <c r="I61" s="343"/>
      <c r="J61" s="343"/>
      <c r="K61" s="343"/>
      <c r="L61" s="343"/>
      <c r="M61" s="343"/>
      <c r="N61" s="99">
        <v>0</v>
      </c>
      <c r="O61" s="105">
        <v>0</v>
      </c>
    </row>
    <row r="62" spans="1:15" x14ac:dyDescent="0.2">
      <c r="A62" s="158">
        <v>3</v>
      </c>
      <c r="B62" s="158" t="s">
        <v>10</v>
      </c>
      <c r="C62" s="330"/>
      <c r="D62" s="330"/>
      <c r="E62" s="330"/>
      <c r="F62" s="330"/>
      <c r="G62" s="330"/>
      <c r="H62" s="330"/>
      <c r="I62" s="343"/>
      <c r="J62" s="343"/>
      <c r="K62" s="343"/>
      <c r="L62" s="343"/>
      <c r="M62" s="343"/>
      <c r="N62" s="99">
        <v>0</v>
      </c>
      <c r="O62" s="105">
        <v>0</v>
      </c>
    </row>
    <row r="63" spans="1:15" x14ac:dyDescent="0.2">
      <c r="A63" s="158">
        <v>4</v>
      </c>
      <c r="B63" s="158" t="s">
        <v>136</v>
      </c>
      <c r="C63" s="330"/>
      <c r="D63" s="330"/>
      <c r="E63" s="330"/>
      <c r="F63" s="330"/>
      <c r="G63" s="330"/>
      <c r="H63" s="330"/>
      <c r="I63" s="343"/>
      <c r="J63" s="343"/>
      <c r="K63" s="343"/>
      <c r="L63" s="343"/>
      <c r="M63" s="343"/>
      <c r="N63" s="99">
        <v>0</v>
      </c>
      <c r="O63" s="105">
        <v>0</v>
      </c>
    </row>
    <row r="64" spans="1:15" x14ac:dyDescent="0.2">
      <c r="A64" s="320"/>
      <c r="B64" s="320"/>
      <c r="C64" s="320"/>
      <c r="D64" s="320"/>
      <c r="E64" s="320"/>
      <c r="F64" s="320"/>
      <c r="G64" s="320"/>
      <c r="H64" s="320"/>
      <c r="I64" s="320"/>
      <c r="J64" s="320"/>
      <c r="K64" s="320"/>
      <c r="L64" s="320"/>
      <c r="M64" s="320"/>
      <c r="N64" s="320"/>
      <c r="O64" s="320"/>
    </row>
    <row r="65" spans="1:15" x14ac:dyDescent="0.2">
      <c r="A65" s="318" t="s">
        <v>121</v>
      </c>
      <c r="B65" s="318"/>
      <c r="C65" s="318"/>
      <c r="D65" s="318"/>
      <c r="E65" s="318"/>
      <c r="F65" s="318"/>
      <c r="G65" s="318"/>
      <c r="H65" s="318"/>
      <c r="I65" s="318"/>
      <c r="J65" s="318"/>
      <c r="K65" s="318"/>
      <c r="L65" s="318"/>
      <c r="M65" s="318"/>
      <c r="N65" s="92">
        <f>ROUND(SUM(N60:N63),0)</f>
        <v>0</v>
      </c>
      <c r="O65" s="154">
        <f>ROUND(SUM(O60:O63),0)</f>
        <v>0</v>
      </c>
    </row>
    <row r="66" spans="1:15" s="66" customFormat="1" x14ac:dyDescent="0.2">
      <c r="A66" s="323"/>
      <c r="B66" s="323"/>
      <c r="C66" s="323"/>
      <c r="D66" s="323"/>
      <c r="E66" s="323"/>
      <c r="F66" s="323"/>
      <c r="G66" s="323"/>
      <c r="H66" s="323"/>
      <c r="I66" s="323"/>
      <c r="J66" s="323"/>
      <c r="K66" s="323"/>
      <c r="L66" s="323"/>
      <c r="M66" s="323"/>
      <c r="N66" s="323"/>
      <c r="O66" s="323"/>
    </row>
    <row r="67" spans="1:15" x14ac:dyDescent="0.2">
      <c r="A67" s="158"/>
      <c r="B67" s="162" t="s">
        <v>3</v>
      </c>
      <c r="C67" s="320" t="s">
        <v>47</v>
      </c>
      <c r="D67" s="320"/>
      <c r="E67" s="320"/>
      <c r="F67" s="320"/>
      <c r="G67" s="320"/>
      <c r="H67" s="320"/>
      <c r="I67" s="320"/>
      <c r="J67" s="320"/>
      <c r="K67" s="320"/>
      <c r="L67" s="320"/>
      <c r="M67" s="320"/>
      <c r="N67" s="320"/>
      <c r="O67" s="320"/>
    </row>
    <row r="68" spans="1:15" x14ac:dyDescent="0.2">
      <c r="A68" s="158">
        <v>1</v>
      </c>
      <c r="B68" s="158" t="s">
        <v>137</v>
      </c>
      <c r="C68" s="330" t="s">
        <v>47</v>
      </c>
      <c r="D68" s="330"/>
      <c r="E68" s="330"/>
      <c r="F68" s="330"/>
      <c r="G68" s="330"/>
      <c r="H68" s="330"/>
      <c r="I68" s="343"/>
      <c r="J68" s="343"/>
      <c r="K68" s="343"/>
      <c r="L68" s="343"/>
      <c r="M68" s="343"/>
      <c r="N68" s="99">
        <v>0</v>
      </c>
      <c r="O68" s="105">
        <v>0</v>
      </c>
    </row>
    <row r="69" spans="1:15" x14ac:dyDescent="0.2">
      <c r="A69" s="158">
        <v>2</v>
      </c>
      <c r="B69" s="158" t="s">
        <v>137</v>
      </c>
      <c r="C69" s="330"/>
      <c r="D69" s="330"/>
      <c r="E69" s="330"/>
      <c r="F69" s="330"/>
      <c r="G69" s="330"/>
      <c r="H69" s="330"/>
      <c r="I69" s="343"/>
      <c r="J69" s="343"/>
      <c r="K69" s="343"/>
      <c r="L69" s="343"/>
      <c r="M69" s="343"/>
      <c r="N69" s="99">
        <v>0</v>
      </c>
      <c r="O69" s="105">
        <v>0</v>
      </c>
    </row>
    <row r="70" spans="1:15" x14ac:dyDescent="0.2">
      <c r="A70" s="158">
        <v>3</v>
      </c>
      <c r="B70" s="158" t="s">
        <v>137</v>
      </c>
      <c r="C70" s="330"/>
      <c r="D70" s="330"/>
      <c r="E70" s="330"/>
      <c r="F70" s="330"/>
      <c r="G70" s="330"/>
      <c r="H70" s="330"/>
      <c r="I70" s="343"/>
      <c r="J70" s="343"/>
      <c r="K70" s="343"/>
      <c r="L70" s="343"/>
      <c r="M70" s="343"/>
      <c r="N70" s="99">
        <v>0</v>
      </c>
      <c r="O70" s="105">
        <v>0</v>
      </c>
    </row>
    <row r="71" spans="1:15" x14ac:dyDescent="0.2">
      <c r="A71" s="158">
        <v>4</v>
      </c>
      <c r="B71" s="158" t="s">
        <v>137</v>
      </c>
      <c r="C71" s="330"/>
      <c r="D71" s="330"/>
      <c r="E71" s="330"/>
      <c r="F71" s="330"/>
      <c r="G71" s="330"/>
      <c r="H71" s="330"/>
      <c r="I71" s="343"/>
      <c r="J71" s="343"/>
      <c r="K71" s="343"/>
      <c r="L71" s="343"/>
      <c r="M71" s="343"/>
      <c r="N71" s="99">
        <v>0</v>
      </c>
      <c r="O71" s="105">
        <v>0</v>
      </c>
    </row>
    <row r="72" spans="1:15" x14ac:dyDescent="0.2">
      <c r="A72" s="320"/>
      <c r="B72" s="320"/>
      <c r="C72" s="320"/>
      <c r="D72" s="320"/>
      <c r="E72" s="320"/>
      <c r="F72" s="320"/>
      <c r="G72" s="320"/>
      <c r="H72" s="320"/>
      <c r="I72" s="320"/>
      <c r="J72" s="320"/>
      <c r="K72" s="320"/>
      <c r="L72" s="320"/>
      <c r="M72" s="320"/>
      <c r="N72" s="320"/>
      <c r="O72" s="320"/>
    </row>
    <row r="73" spans="1:15" x14ac:dyDescent="0.2">
      <c r="A73" s="318" t="s">
        <v>140</v>
      </c>
      <c r="B73" s="318"/>
      <c r="C73" s="318"/>
      <c r="D73" s="318"/>
      <c r="E73" s="318"/>
      <c r="F73" s="318"/>
      <c r="G73" s="318"/>
      <c r="H73" s="318"/>
      <c r="I73" s="318"/>
      <c r="J73" s="318"/>
      <c r="K73" s="318"/>
      <c r="L73" s="318"/>
      <c r="M73" s="318"/>
      <c r="N73" s="92">
        <f>ROUND(SUM(N68:N71),0)</f>
        <v>0</v>
      </c>
      <c r="O73" s="154">
        <f>ROUND(SUM(O68:O71),0)</f>
        <v>0</v>
      </c>
    </row>
    <row r="74" spans="1:15" s="66" customFormat="1" x14ac:dyDescent="0.2">
      <c r="A74" s="323"/>
      <c r="B74" s="323"/>
      <c r="C74" s="323"/>
      <c r="D74" s="323"/>
      <c r="E74" s="323"/>
      <c r="F74" s="323"/>
      <c r="G74" s="323"/>
      <c r="H74" s="323"/>
      <c r="I74" s="323"/>
      <c r="J74" s="323"/>
      <c r="K74" s="323"/>
      <c r="L74" s="323"/>
      <c r="M74" s="323"/>
      <c r="N74" s="323"/>
      <c r="O74" s="323"/>
    </row>
    <row r="75" spans="1:15" x14ac:dyDescent="0.2">
      <c r="A75" s="158"/>
      <c r="B75" s="162" t="s">
        <v>55</v>
      </c>
      <c r="C75" s="320"/>
      <c r="D75" s="320"/>
      <c r="E75" s="320"/>
      <c r="F75" s="320"/>
      <c r="G75" s="320"/>
      <c r="H75" s="320"/>
      <c r="I75" s="320"/>
      <c r="J75" s="320"/>
      <c r="K75" s="320"/>
      <c r="L75" s="320"/>
      <c r="M75" s="320"/>
      <c r="N75" s="320"/>
      <c r="O75" s="320"/>
    </row>
    <row r="76" spans="1:15" x14ac:dyDescent="0.2">
      <c r="A76" s="158">
        <v>1</v>
      </c>
      <c r="B76" s="320" t="str">
        <f>'Year One'!B76</f>
        <v>Computer Services</v>
      </c>
      <c r="C76" s="320"/>
      <c r="D76" s="320"/>
      <c r="E76" s="320"/>
      <c r="F76" s="320"/>
      <c r="G76" s="320"/>
      <c r="H76" s="320"/>
      <c r="I76" s="320"/>
      <c r="J76" s="320"/>
      <c r="K76" s="320"/>
      <c r="L76" s="320"/>
      <c r="M76" s="320"/>
      <c r="N76" s="99">
        <v>0</v>
      </c>
      <c r="O76" s="105">
        <v>0</v>
      </c>
    </row>
    <row r="77" spans="1:15" x14ac:dyDescent="0.2">
      <c r="A77" s="158">
        <v>2</v>
      </c>
      <c r="B77" s="320" t="str">
        <f>'Year One'!B77</f>
        <v>Software</v>
      </c>
      <c r="C77" s="320"/>
      <c r="D77" s="320"/>
      <c r="E77" s="353"/>
      <c r="F77" s="353"/>
      <c r="G77" s="353"/>
      <c r="H77" s="353"/>
      <c r="I77" s="353"/>
      <c r="J77" s="353"/>
      <c r="K77" s="353"/>
      <c r="L77" s="353"/>
      <c r="M77" s="353"/>
      <c r="N77" s="99">
        <v>0</v>
      </c>
      <c r="O77" s="105">
        <v>0</v>
      </c>
    </row>
    <row r="78" spans="1:15" x14ac:dyDescent="0.2">
      <c r="A78" s="158">
        <v>3</v>
      </c>
      <c r="B78" s="320" t="str">
        <f>'Year One'!B78</f>
        <v>Publication Costs</v>
      </c>
      <c r="C78" s="320"/>
      <c r="D78" s="320"/>
      <c r="E78" s="320"/>
      <c r="F78" s="320"/>
      <c r="G78" s="320"/>
      <c r="H78" s="320"/>
      <c r="I78" s="320"/>
      <c r="J78" s="320"/>
      <c r="K78" s="320"/>
      <c r="L78" s="320"/>
      <c r="M78" s="320"/>
      <c r="N78" s="99">
        <v>0</v>
      </c>
      <c r="O78" s="105">
        <v>0</v>
      </c>
    </row>
    <row r="79" spans="1:15" x14ac:dyDescent="0.2">
      <c r="A79" s="158">
        <v>4</v>
      </c>
      <c r="B79" s="320" t="str">
        <f>'Year One'!B79</f>
        <v>Copying</v>
      </c>
      <c r="C79" s="320"/>
      <c r="D79" s="320"/>
      <c r="E79" s="320"/>
      <c r="F79" s="320"/>
      <c r="G79" s="320"/>
      <c r="H79" s="320"/>
      <c r="I79" s="320"/>
      <c r="J79" s="320"/>
      <c r="K79" s="320"/>
      <c r="L79" s="320"/>
      <c r="M79" s="320"/>
      <c r="N79" s="99">
        <v>0</v>
      </c>
      <c r="O79" s="105">
        <v>0</v>
      </c>
    </row>
    <row r="80" spans="1:15" x14ac:dyDescent="0.2">
      <c r="A80" s="158">
        <v>5</v>
      </c>
      <c r="B80" s="320" t="str">
        <f>'Year One'!B80</f>
        <v>Postage</v>
      </c>
      <c r="C80" s="320"/>
      <c r="D80" s="320"/>
      <c r="E80" s="320"/>
      <c r="F80" s="320"/>
      <c r="G80" s="320"/>
      <c r="H80" s="320"/>
      <c r="I80" s="320"/>
      <c r="J80" s="320"/>
      <c r="K80" s="320"/>
      <c r="L80" s="320"/>
      <c r="M80" s="320"/>
      <c r="N80" s="99">
        <v>0</v>
      </c>
      <c r="O80" s="105">
        <v>0</v>
      </c>
    </row>
    <row r="81" spans="1:16" x14ac:dyDescent="0.2">
      <c r="A81" s="158">
        <v>6</v>
      </c>
      <c r="B81" s="320" t="str">
        <f>'Year One'!B81</f>
        <v>Human Subjects Compensation</v>
      </c>
      <c r="C81" s="320"/>
      <c r="D81" s="320"/>
      <c r="E81" s="320"/>
      <c r="F81" s="320"/>
      <c r="G81" s="320"/>
      <c r="H81" s="320"/>
      <c r="I81" s="320"/>
      <c r="J81" s="320"/>
      <c r="K81" s="320"/>
      <c r="L81" s="320"/>
      <c r="M81" s="320"/>
      <c r="N81" s="99">
        <v>0</v>
      </c>
      <c r="O81" s="105">
        <v>0</v>
      </c>
    </row>
    <row r="82" spans="1:16" x14ac:dyDescent="0.2">
      <c r="A82" s="158">
        <v>7</v>
      </c>
      <c r="B82" s="320" t="str">
        <f>'Year One'!B82</f>
        <v>Consultant</v>
      </c>
      <c r="C82" s="320"/>
      <c r="D82" s="320"/>
      <c r="E82" s="320"/>
      <c r="F82" s="320"/>
      <c r="G82" s="320"/>
      <c r="H82" s="320"/>
      <c r="I82" s="320"/>
      <c r="J82" s="320"/>
      <c r="K82" s="320"/>
      <c r="L82" s="320"/>
      <c r="M82" s="320"/>
      <c r="N82" s="99">
        <v>0</v>
      </c>
      <c r="O82" s="105">
        <v>0</v>
      </c>
    </row>
    <row r="83" spans="1:16" x14ac:dyDescent="0.2">
      <c r="A83" s="158">
        <v>8</v>
      </c>
      <c r="B83" s="320" t="s">
        <v>206</v>
      </c>
      <c r="C83" s="320"/>
      <c r="D83" s="320"/>
      <c r="E83" s="320"/>
      <c r="F83" s="320"/>
      <c r="G83" s="320"/>
      <c r="H83" s="320"/>
      <c r="I83" s="320"/>
      <c r="J83" s="320"/>
      <c r="K83" s="320"/>
      <c r="L83" s="320"/>
      <c r="M83" s="320"/>
      <c r="N83" s="99">
        <v>0</v>
      </c>
      <c r="O83" s="105">
        <v>0</v>
      </c>
    </row>
    <row r="84" spans="1:16" x14ac:dyDescent="0.2">
      <c r="A84" s="158">
        <v>9</v>
      </c>
      <c r="B84" s="320" t="s">
        <v>15</v>
      </c>
      <c r="C84" s="320"/>
      <c r="D84" s="320"/>
      <c r="E84" s="320"/>
      <c r="F84" s="320"/>
      <c r="G84" s="320"/>
      <c r="H84" s="320"/>
      <c r="I84" s="320"/>
      <c r="J84" s="320"/>
      <c r="K84" s="320"/>
      <c r="L84" s="320"/>
      <c r="M84" s="320"/>
      <c r="N84" s="99">
        <v>0</v>
      </c>
      <c r="O84" s="105">
        <v>0</v>
      </c>
    </row>
    <row r="85" spans="1:16" x14ac:dyDescent="0.2">
      <c r="A85" s="158">
        <v>10</v>
      </c>
      <c r="B85" s="320" t="str">
        <f>'Year One'!B85</f>
        <v>Other</v>
      </c>
      <c r="C85" s="320"/>
      <c r="D85" s="320"/>
      <c r="E85" s="320"/>
      <c r="F85" s="320"/>
      <c r="G85" s="320"/>
      <c r="H85" s="320"/>
      <c r="I85" s="320"/>
      <c r="J85" s="320"/>
      <c r="K85" s="320"/>
      <c r="L85" s="320"/>
      <c r="M85" s="320"/>
      <c r="N85" s="99">
        <v>0</v>
      </c>
      <c r="O85" s="105">
        <v>0</v>
      </c>
    </row>
    <row r="86" spans="1:16" x14ac:dyDescent="0.2">
      <c r="A86" s="320"/>
      <c r="B86" s="320"/>
      <c r="C86" s="320"/>
      <c r="D86" s="320"/>
      <c r="E86" s="320"/>
      <c r="F86" s="320"/>
      <c r="G86" s="320"/>
      <c r="H86" s="320"/>
      <c r="I86" s="320"/>
      <c r="J86" s="320"/>
      <c r="K86" s="320"/>
      <c r="L86" s="320"/>
      <c r="M86" s="320"/>
      <c r="N86" s="320"/>
      <c r="O86" s="320"/>
    </row>
    <row r="87" spans="1:16" x14ac:dyDescent="0.2">
      <c r="A87" s="318" t="s">
        <v>122</v>
      </c>
      <c r="B87" s="318"/>
      <c r="C87" s="318"/>
      <c r="D87" s="318"/>
      <c r="E87" s="318"/>
      <c r="F87" s="318"/>
      <c r="G87" s="318"/>
      <c r="H87" s="318"/>
      <c r="I87" s="318"/>
      <c r="J87" s="318"/>
      <c r="K87" s="318"/>
      <c r="L87" s="318"/>
      <c r="M87" s="318"/>
      <c r="N87" s="92">
        <f>ROUND(SUM(N76:N85),0)</f>
        <v>0</v>
      </c>
      <c r="O87" s="154">
        <f>ROUND(SUM(O76:O85),0)</f>
        <v>0</v>
      </c>
    </row>
    <row r="88" spans="1:16" x14ac:dyDescent="0.2">
      <c r="A88" s="347"/>
      <c r="B88" s="347"/>
      <c r="C88" s="347"/>
      <c r="D88" s="347"/>
      <c r="E88" s="347"/>
      <c r="F88" s="347"/>
      <c r="G88" s="347"/>
      <c r="H88" s="347"/>
      <c r="I88" s="347"/>
      <c r="J88" s="347"/>
      <c r="K88" s="347"/>
      <c r="L88" s="347"/>
      <c r="M88" s="347"/>
      <c r="N88" s="347"/>
      <c r="O88" s="347"/>
      <c r="P88" s="76"/>
    </row>
    <row r="89" spans="1:16" x14ac:dyDescent="0.2">
      <c r="A89" s="318" t="s">
        <v>123</v>
      </c>
      <c r="B89" s="318"/>
      <c r="C89" s="318"/>
      <c r="D89" s="318"/>
      <c r="E89" s="318"/>
      <c r="F89" s="318"/>
      <c r="G89" s="318"/>
      <c r="H89" s="318"/>
      <c r="I89" s="318"/>
      <c r="J89" s="318"/>
      <c r="K89" s="318"/>
      <c r="L89" s="318"/>
      <c r="M89" s="318"/>
      <c r="N89" s="92">
        <f>SUM(N37+N42+N51+N57+N65+N73+N87)</f>
        <v>0</v>
      </c>
      <c r="O89" s="154">
        <f>SUM(O37+O42+O51+O57+O65+O73+O87)</f>
        <v>0</v>
      </c>
    </row>
    <row r="90" spans="1:16" x14ac:dyDescent="0.2">
      <c r="A90" s="350"/>
      <c r="B90" s="350"/>
      <c r="C90" s="350"/>
      <c r="D90" s="350"/>
      <c r="E90" s="350"/>
      <c r="F90" s="350"/>
      <c r="G90" s="350"/>
      <c r="H90" s="350"/>
      <c r="I90" s="350"/>
      <c r="J90" s="350"/>
      <c r="K90" s="350"/>
      <c r="L90" s="350"/>
      <c r="M90" s="350"/>
      <c r="N90" s="350"/>
      <c r="O90" s="350"/>
    </row>
    <row r="91" spans="1:16" x14ac:dyDescent="0.2">
      <c r="A91" s="350" t="s">
        <v>109</v>
      </c>
      <c r="B91" s="350"/>
      <c r="C91" s="350"/>
      <c r="D91" s="350"/>
      <c r="E91" s="350"/>
      <c r="F91" s="350"/>
      <c r="G91" s="350"/>
      <c r="H91" s="350"/>
      <c r="I91" s="350"/>
      <c r="J91" s="350"/>
      <c r="K91" s="350"/>
      <c r="L91" s="350"/>
      <c r="M91" s="350"/>
      <c r="N91" s="350"/>
      <c r="O91" s="350"/>
    </row>
    <row r="92" spans="1:16" x14ac:dyDescent="0.2">
      <c r="A92" s="158" t="s">
        <v>47</v>
      </c>
      <c r="B92" s="137" t="str">
        <f>'Year One'!B92</f>
        <v>Other Rate</v>
      </c>
      <c r="C92" s="158" t="s">
        <v>47</v>
      </c>
      <c r="D92" s="161" t="s">
        <v>287</v>
      </c>
      <c r="E92" s="134">
        <f>'Year One'!E92</f>
        <v>0</v>
      </c>
      <c r="F92" s="352"/>
      <c r="G92" s="352"/>
      <c r="H92" s="161" t="s">
        <v>288</v>
      </c>
      <c r="I92" s="106">
        <f>IF(B92="On-Campus",SUM(N89-(N51+N42+N65+N84)),N89)</f>
        <v>0</v>
      </c>
      <c r="J92" s="320" t="str">
        <f>BaseType</f>
        <v>MTDC</v>
      </c>
      <c r="K92" s="320"/>
      <c r="L92" s="320"/>
      <c r="M92" s="320"/>
      <c r="N92" s="90">
        <f>ROUND(SUM(E92*I92),0)</f>
        <v>0</v>
      </c>
      <c r="O92" s="154">
        <f>ROUND(((O89-(O42+O51+O65+O84))*0.354)+((N89-(N42+N51+N65+N84))*0.354),0)</f>
        <v>0</v>
      </c>
    </row>
    <row r="93" spans="1:16" x14ac:dyDescent="0.2">
      <c r="A93" s="320"/>
      <c r="B93" s="320"/>
      <c r="C93" s="320"/>
      <c r="D93" s="320"/>
      <c r="E93" s="320"/>
      <c r="F93" s="320"/>
      <c r="G93" s="320"/>
      <c r="H93" s="320"/>
      <c r="I93" s="320"/>
      <c r="J93" s="320"/>
      <c r="K93" s="320"/>
      <c r="L93" s="320"/>
      <c r="M93" s="320"/>
      <c r="N93" s="320"/>
      <c r="O93" s="320"/>
    </row>
    <row r="94" spans="1:16" x14ac:dyDescent="0.2">
      <c r="A94" s="345" t="s">
        <v>124</v>
      </c>
      <c r="B94" s="345"/>
      <c r="C94" s="345"/>
      <c r="D94" s="345"/>
      <c r="E94" s="345"/>
      <c r="F94" s="345"/>
      <c r="G94" s="345"/>
      <c r="H94" s="345"/>
      <c r="I94" s="345"/>
      <c r="J94" s="345"/>
      <c r="K94" s="345"/>
      <c r="L94" s="345"/>
      <c r="M94" s="345"/>
      <c r="N94" s="107">
        <f>SUM(N89+N92)</f>
        <v>0</v>
      </c>
      <c r="O94" s="154">
        <f>SUM(O89+O92)</f>
        <v>0</v>
      </c>
    </row>
    <row r="95" spans="1:16" x14ac:dyDescent="0.2">
      <c r="A95" s="347" t="s">
        <v>106</v>
      </c>
      <c r="B95" s="347"/>
      <c r="C95" s="347"/>
      <c r="D95" s="347"/>
      <c r="E95" s="347"/>
      <c r="F95" s="347"/>
      <c r="G95" s="347"/>
      <c r="H95" s="347"/>
      <c r="I95" s="347"/>
      <c r="J95" s="347"/>
      <c r="K95" s="347"/>
      <c r="L95" s="347"/>
      <c r="M95" s="347"/>
      <c r="N95" s="347"/>
      <c r="O95" s="347"/>
    </row>
    <row r="96" spans="1:16" x14ac:dyDescent="0.2">
      <c r="A96" s="347"/>
      <c r="B96" s="347"/>
      <c r="C96" s="347"/>
      <c r="D96" s="347"/>
      <c r="E96" s="347"/>
      <c r="F96" s="347"/>
      <c r="G96" s="347"/>
      <c r="H96" s="347"/>
      <c r="I96" s="347"/>
      <c r="J96" s="347"/>
      <c r="K96" s="161"/>
      <c r="L96" s="108" t="s">
        <v>14</v>
      </c>
      <c r="M96" s="108"/>
      <c r="N96" s="309">
        <f>N94+O94</f>
        <v>0</v>
      </c>
      <c r="O96" s="309"/>
    </row>
    <row r="97" spans="1:16" x14ac:dyDescent="0.2">
      <c r="A97" s="304" t="str">
        <f>Update</f>
        <v>Template updated: 09/08/23</v>
      </c>
      <c r="B97" s="304"/>
      <c r="C97" s="304"/>
      <c r="D97" s="304"/>
      <c r="E97" s="304"/>
      <c r="F97" s="304"/>
      <c r="G97" s="304"/>
      <c r="H97" s="304"/>
      <c r="I97" s="304"/>
      <c r="J97" s="304"/>
      <c r="K97" s="304"/>
      <c r="L97" s="304"/>
      <c r="M97" s="304"/>
      <c r="N97" s="304"/>
      <c r="O97" s="304"/>
    </row>
    <row r="98" spans="1:16" ht="15" customHeight="1" x14ac:dyDescent="0.2">
      <c r="A98" s="304" t="s">
        <v>105</v>
      </c>
      <c r="B98" s="304"/>
      <c r="C98" s="304"/>
      <c r="D98" s="304"/>
      <c r="E98" s="304"/>
      <c r="F98" s="304"/>
      <c r="G98" s="304"/>
      <c r="H98" s="304"/>
      <c r="I98" s="304"/>
      <c r="J98" s="304"/>
      <c r="K98" s="304"/>
      <c r="L98" s="304"/>
      <c r="M98" s="304"/>
      <c r="N98" s="304"/>
      <c r="O98" s="304"/>
    </row>
    <row r="99" spans="1:16" x14ac:dyDescent="0.2">
      <c r="A99" s="304"/>
      <c r="B99" s="304"/>
      <c r="C99" s="304"/>
      <c r="D99" s="304"/>
      <c r="E99" s="304"/>
      <c r="F99" s="304"/>
      <c r="G99" s="304"/>
      <c r="H99" s="304"/>
      <c r="I99" s="304"/>
      <c r="J99" s="304"/>
      <c r="K99" s="304"/>
      <c r="L99" s="304"/>
      <c r="M99" s="304"/>
      <c r="N99" s="304"/>
      <c r="O99" s="304"/>
    </row>
    <row r="100" spans="1:16" x14ac:dyDescent="0.2">
      <c r="A100" s="304"/>
      <c r="B100" s="304"/>
      <c r="C100" s="304"/>
      <c r="D100" s="304"/>
      <c r="E100" s="304"/>
      <c r="F100" s="304"/>
      <c r="G100" s="304"/>
      <c r="H100" s="304"/>
      <c r="I100" s="304"/>
      <c r="J100" s="304"/>
      <c r="K100" s="304"/>
      <c r="L100" s="304"/>
      <c r="M100" s="304"/>
      <c r="N100" s="304"/>
      <c r="O100" s="304"/>
    </row>
    <row r="101" spans="1:16" x14ac:dyDescent="0.2">
      <c r="A101" s="304"/>
      <c r="B101" s="304"/>
      <c r="C101" s="304"/>
      <c r="D101" s="304"/>
      <c r="E101" s="304"/>
      <c r="F101" s="304"/>
      <c r="G101" s="304"/>
      <c r="H101" s="304"/>
      <c r="I101" s="304"/>
      <c r="J101" s="304"/>
      <c r="K101" s="304"/>
      <c r="L101" s="304"/>
      <c r="M101" s="304"/>
      <c r="N101" s="304"/>
      <c r="O101" s="304"/>
    </row>
    <row r="102" spans="1:16" x14ac:dyDescent="0.2">
      <c r="A102" s="304"/>
      <c r="B102" s="304"/>
      <c r="C102" s="304"/>
      <c r="D102" s="304"/>
      <c r="E102" s="304"/>
      <c r="F102" s="304"/>
      <c r="G102" s="304"/>
      <c r="H102" s="304"/>
      <c r="I102" s="304"/>
      <c r="J102" s="304"/>
      <c r="K102" s="304"/>
      <c r="L102" s="304"/>
      <c r="M102" s="304"/>
      <c r="N102" s="304"/>
      <c r="O102" s="304"/>
    </row>
    <row r="103" spans="1:16" x14ac:dyDescent="0.2">
      <c r="A103" s="304"/>
      <c r="B103" s="304"/>
      <c r="C103" s="304"/>
      <c r="D103" s="304"/>
      <c r="E103" s="304"/>
      <c r="F103" s="304"/>
      <c r="G103" s="304"/>
      <c r="H103" s="304"/>
      <c r="I103" s="304"/>
      <c r="J103" s="304"/>
      <c r="K103" s="304"/>
      <c r="L103" s="304"/>
      <c r="M103" s="304"/>
      <c r="N103" s="304"/>
      <c r="O103" s="304"/>
    </row>
    <row r="104" spans="1:16" x14ac:dyDescent="0.2">
      <c r="A104" s="304"/>
      <c r="B104" s="304"/>
      <c r="C104" s="304"/>
      <c r="D104" s="304"/>
      <c r="E104" s="304"/>
      <c r="F104" s="304"/>
      <c r="G104" s="304"/>
      <c r="H104" s="304"/>
      <c r="I104" s="304"/>
      <c r="J104" s="304"/>
      <c r="K104" s="304"/>
      <c r="L104" s="304"/>
      <c r="M104" s="304"/>
      <c r="N104" s="304"/>
      <c r="O104" s="304"/>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A14:I14"/>
    <mergeCell ref="A15:O15"/>
    <mergeCell ref="G16:H16"/>
    <mergeCell ref="G17:H17"/>
    <mergeCell ref="G18:H18"/>
    <mergeCell ref="G19:H19"/>
    <mergeCell ref="G20:H20"/>
    <mergeCell ref="G21:H21"/>
    <mergeCell ref="K36:L36"/>
    <mergeCell ref="A36:I36"/>
    <mergeCell ref="K35:M35"/>
    <mergeCell ref="A1:O1"/>
    <mergeCell ref="A13:O13"/>
    <mergeCell ref="K14:L14"/>
    <mergeCell ref="A2:I2"/>
    <mergeCell ref="J2:K2"/>
    <mergeCell ref="L2:O2"/>
    <mergeCell ref="C3:I3"/>
    <mergeCell ref="J3:K3"/>
    <mergeCell ref="L3:O3"/>
    <mergeCell ref="C4:I4"/>
    <mergeCell ref="J4:K4"/>
    <mergeCell ref="L4:O4"/>
    <mergeCell ref="K27:M27"/>
    <mergeCell ref="K28:M28"/>
    <mergeCell ref="K29:M29"/>
    <mergeCell ref="K31:M31"/>
    <mergeCell ref="K32:M32"/>
    <mergeCell ref="K33:M33"/>
    <mergeCell ref="K23:L23"/>
    <mergeCell ref="A30:O30"/>
    <mergeCell ref="A5:O5"/>
    <mergeCell ref="A34:O34"/>
    <mergeCell ref="A35:I35"/>
    <mergeCell ref="A22:O22"/>
    <mergeCell ref="A23:I23"/>
    <mergeCell ref="A24:O24"/>
    <mergeCell ref="B26:C26"/>
    <mergeCell ref="B27:C27"/>
    <mergeCell ref="B28:C28"/>
    <mergeCell ref="B29:C29"/>
    <mergeCell ref="G31:I31"/>
    <mergeCell ref="G32:I32"/>
    <mergeCell ref="G33:I33"/>
    <mergeCell ref="K25:M25"/>
    <mergeCell ref="K26:M26"/>
    <mergeCell ref="B46:H46"/>
    <mergeCell ref="I46:M46"/>
    <mergeCell ref="A37:I37"/>
    <mergeCell ref="K37:L37"/>
    <mergeCell ref="A38:O38"/>
    <mergeCell ref="A41:O41"/>
    <mergeCell ref="A42:M42"/>
    <mergeCell ref="F40:M40"/>
    <mergeCell ref="F39:O39"/>
    <mergeCell ref="A43:O43"/>
    <mergeCell ref="C44:O44"/>
    <mergeCell ref="B45:H45"/>
    <mergeCell ref="I45:M45"/>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5:D85"/>
    <mergeCell ref="E85:M85"/>
    <mergeCell ref="A86:O86"/>
    <mergeCell ref="A87:M87"/>
    <mergeCell ref="B81:D81"/>
    <mergeCell ref="E81:M81"/>
    <mergeCell ref="A98:O104"/>
    <mergeCell ref="A93:O93"/>
    <mergeCell ref="A94:M94"/>
    <mergeCell ref="A95:O95"/>
    <mergeCell ref="A96:J96"/>
    <mergeCell ref="N96:O96"/>
    <mergeCell ref="A97:O97"/>
    <mergeCell ref="A88:O88"/>
    <mergeCell ref="A89:M89"/>
    <mergeCell ref="A90:O90"/>
    <mergeCell ref="A91:O91"/>
    <mergeCell ref="F92:G92"/>
    <mergeCell ref="J92:M92"/>
    <mergeCell ref="B82:D82"/>
    <mergeCell ref="E82:M82"/>
    <mergeCell ref="B83:D83"/>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4:D85 C83:D83 N32:N33 D40:E40 N54:N55 B17 B7 I17:I21 B18:B21 B8:B12 F17:F21 I7:I12 A15:O15 A7 J7:O12 A17 G21 A8:A12 D8:H12 A18:A21 D18:E21 J17:O21 D7:H7 D17:E17 E92 B92 J92 A16:C16 E16:G16 I16:M16 G17 G18 G19 G20 A13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300-000000000000}">
          <x14:formula1>
            <xm:f>Lists!$D$2:$D$5</xm:f>
          </x14:formula1>
          <xm:sqref>C32:C33</xm:sqref>
        </x14:dataValidation>
        <x14:dataValidation type="list" allowBlank="1" showDropDown="1" showInputMessage="1" showErrorMessage="1" xr:uid="{00000000-0002-0000-0300-000001000000}">
          <x14:formula1>
            <xm:f>Lists!$D$24:$D$28</xm:f>
          </x14:formula1>
          <xm:sqref>B92</xm:sqref>
        </x14:dataValidation>
        <x14:dataValidation type="list" allowBlank="1" showDropDown="1" showInputMessage="1" showErrorMessage="1" xr:uid="{00000000-0002-0000-0300-000002000000}">
          <x14:formula1>
            <xm:f>Lists!$A$2:$A$12</xm:f>
          </x14:formula1>
          <xm:sqref>C7:C12</xm:sqref>
        </x14:dataValidation>
        <x14:dataValidation type="list" allowBlank="1" showDropDown="1" showInputMessage="1" showErrorMessage="1" xr:uid="{00000000-0002-0000-0300-000003000000}">
          <x14:formula1>
            <xm:f>Lists!$A$14:$A$49</xm:f>
          </x14:formula1>
          <xm:sqref>C17:C21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9.140625" style="76" customWidth="1"/>
    <col min="5" max="5" width="8.42578125" style="76" customWidth="1"/>
    <col min="6" max="6" width="9.14062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9.4257812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31" t="s">
        <v>114</v>
      </c>
      <c r="B1" s="331"/>
      <c r="C1" s="331"/>
      <c r="D1" s="331"/>
      <c r="E1" s="331"/>
      <c r="F1" s="331"/>
      <c r="G1" s="331"/>
      <c r="H1" s="331"/>
      <c r="I1" s="331"/>
      <c r="J1" s="331"/>
      <c r="K1" s="331"/>
      <c r="L1" s="331"/>
      <c r="M1" s="331"/>
      <c r="N1" s="331"/>
      <c r="O1" s="331"/>
    </row>
    <row r="2" spans="1:16" ht="13.15" customHeight="1" x14ac:dyDescent="0.2">
      <c r="A2" s="394" t="s">
        <v>77</v>
      </c>
      <c r="B2" s="395"/>
      <c r="C2" s="395"/>
      <c r="D2" s="395"/>
      <c r="E2" s="395"/>
      <c r="F2" s="395"/>
      <c r="G2" s="395"/>
      <c r="H2" s="395"/>
      <c r="I2" s="396"/>
      <c r="J2" s="397" t="s">
        <v>82</v>
      </c>
      <c r="K2" s="398"/>
      <c r="L2" s="399">
        <f>'Year One'!L2:O2</f>
        <v>0</v>
      </c>
      <c r="M2" s="400"/>
      <c r="N2" s="400"/>
      <c r="O2" s="401"/>
    </row>
    <row r="3" spans="1:16" x14ac:dyDescent="0.2">
      <c r="A3" s="290"/>
      <c r="B3" s="78" t="s">
        <v>78</v>
      </c>
      <c r="C3" s="402">
        <f>'Year One'!C3:I3</f>
        <v>0</v>
      </c>
      <c r="D3" s="403"/>
      <c r="E3" s="403"/>
      <c r="F3" s="403"/>
      <c r="G3" s="403"/>
      <c r="H3" s="403"/>
      <c r="I3" s="404"/>
      <c r="J3" s="405" t="s">
        <v>80</v>
      </c>
      <c r="K3" s="406"/>
      <c r="L3" s="407">
        <f>'Year One'!L3:O3</f>
        <v>0</v>
      </c>
      <c r="M3" s="408"/>
      <c r="N3" s="408"/>
      <c r="O3" s="409"/>
    </row>
    <row r="4" spans="1:16" x14ac:dyDescent="0.2">
      <c r="A4" s="290"/>
      <c r="B4" s="289" t="s">
        <v>79</v>
      </c>
      <c r="C4" s="402" t="s">
        <v>329</v>
      </c>
      <c r="D4" s="403"/>
      <c r="E4" s="403"/>
      <c r="F4" s="403"/>
      <c r="G4" s="403"/>
      <c r="H4" s="403"/>
      <c r="I4" s="404"/>
      <c r="J4" s="410" t="s">
        <v>81</v>
      </c>
      <c r="K4" s="411"/>
      <c r="L4" s="399">
        <f>'Year One'!L4:O4</f>
        <v>0</v>
      </c>
      <c r="M4" s="400"/>
      <c r="N4" s="400"/>
      <c r="O4" s="401"/>
    </row>
    <row r="5" spans="1:16" x14ac:dyDescent="0.2">
      <c r="A5" s="315"/>
      <c r="B5" s="315"/>
      <c r="C5" s="315"/>
      <c r="D5" s="315"/>
      <c r="E5" s="315"/>
      <c r="F5" s="315"/>
      <c r="G5" s="315"/>
      <c r="H5" s="315"/>
      <c r="I5" s="315"/>
      <c r="J5" s="315"/>
      <c r="K5" s="315"/>
      <c r="L5" s="315"/>
      <c r="M5" s="315"/>
      <c r="N5" s="315"/>
      <c r="O5" s="315"/>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Three'!I6:L7*1.03</f>
        <v>0</v>
      </c>
      <c r="J7" s="88">
        <f>ROUND((I7*D7)+(I7/9*G7*F7),0)</f>
        <v>0</v>
      </c>
      <c r="K7" s="89">
        <f>'Year Three'!K7*1.02</f>
        <v>0.40962628800000001</v>
      </c>
      <c r="L7" s="89">
        <v>0.17899999999999999</v>
      </c>
      <c r="M7" s="88">
        <f>ROUND(((D7*I7)*K7)+(I7/9*F7*G7)*L7,0)</f>
        <v>0</v>
      </c>
      <c r="N7" s="90">
        <f t="shared" ref="N7:N12" si="0">J7+M7</f>
        <v>0</v>
      </c>
      <c r="O7" s="153">
        <f>'Cost Share'!N106</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Three'!I7:L8*1.03</f>
        <v>0</v>
      </c>
      <c r="J8" s="88">
        <f t="shared" ref="J8:J12" si="3">ROUND((I8*D8)+(I8/9*G8*F8),0)</f>
        <v>0</v>
      </c>
      <c r="K8" s="89">
        <f>'Year Three'!K8*1.02</f>
        <v>0.40962628800000001</v>
      </c>
      <c r="L8" s="89">
        <v>0.17899999999999999</v>
      </c>
      <c r="M8" s="88">
        <f t="shared" ref="M8:M12" si="4">ROUND(((D8*I8)*K8)+(I8/9*F8*G8)*L8,0)</f>
        <v>0</v>
      </c>
      <c r="N8" s="90">
        <f t="shared" si="0"/>
        <v>0</v>
      </c>
      <c r="O8" s="153">
        <f>'Cost Share'!N107</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Three'!I8:L9*1.03</f>
        <v>0</v>
      </c>
      <c r="J9" s="88">
        <f t="shared" si="3"/>
        <v>0</v>
      </c>
      <c r="K9" s="89">
        <f>'Year Three'!K9*1.02</f>
        <v>0.40962628800000001</v>
      </c>
      <c r="L9" s="89">
        <v>0.17899999999999999</v>
      </c>
      <c r="M9" s="88">
        <f t="shared" si="4"/>
        <v>0</v>
      </c>
      <c r="N9" s="90">
        <f t="shared" si="0"/>
        <v>0</v>
      </c>
      <c r="O9" s="153">
        <f>'Cost Share'!N108</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Three'!I9:L10*1.03</f>
        <v>0</v>
      </c>
      <c r="J10" s="88">
        <f t="shared" si="3"/>
        <v>0</v>
      </c>
      <c r="K10" s="89">
        <f>'Year Three'!K10*1.02</f>
        <v>0.40962628800000001</v>
      </c>
      <c r="L10" s="89">
        <v>0.17899999999999999</v>
      </c>
      <c r="M10" s="88">
        <f t="shared" si="4"/>
        <v>0</v>
      </c>
      <c r="N10" s="90">
        <f t="shared" si="0"/>
        <v>0</v>
      </c>
      <c r="O10" s="153">
        <f>'Cost Share'!N109</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Three'!I10:L11*1.03</f>
        <v>0</v>
      </c>
      <c r="J11" s="88">
        <f t="shared" si="3"/>
        <v>0</v>
      </c>
      <c r="K11" s="89">
        <f>'Year Three'!K11*1.02</f>
        <v>0.40962628800000001</v>
      </c>
      <c r="L11" s="89">
        <v>0.17899999999999999</v>
      </c>
      <c r="M11" s="88">
        <f t="shared" si="4"/>
        <v>0</v>
      </c>
      <c r="N11" s="90">
        <f t="shared" si="0"/>
        <v>0</v>
      </c>
      <c r="O11" s="153">
        <f>'Cost Share'!N110</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Three'!I11:L12*1.03</f>
        <v>0</v>
      </c>
      <c r="J12" s="88">
        <f t="shared" si="3"/>
        <v>0</v>
      </c>
      <c r="K12" s="89">
        <f>'Year Three'!K12*1.02</f>
        <v>0.40962628800000001</v>
      </c>
      <c r="L12" s="89">
        <v>0.17899999999999999</v>
      </c>
      <c r="M12" s="88">
        <f t="shared" si="4"/>
        <v>0</v>
      </c>
      <c r="N12" s="90">
        <f t="shared" si="0"/>
        <v>0</v>
      </c>
      <c r="O12" s="153">
        <f>'Cost Share'!N111</f>
        <v>0</v>
      </c>
    </row>
    <row r="13" spans="1:16" s="66" customFormat="1" x14ac:dyDescent="0.2">
      <c r="A13" s="335"/>
      <c r="B13" s="333"/>
      <c r="C13" s="333"/>
      <c r="D13" s="333"/>
      <c r="E13" s="333"/>
      <c r="F13" s="333"/>
      <c r="G13" s="333"/>
      <c r="H13" s="333"/>
      <c r="I13" s="333"/>
      <c r="J13" s="333"/>
      <c r="K13" s="333"/>
      <c r="L13" s="333"/>
      <c r="M13" s="333"/>
      <c r="N13" s="333"/>
      <c r="O13" s="334"/>
    </row>
    <row r="14" spans="1:16" x14ac:dyDescent="0.2">
      <c r="A14" s="318" t="s">
        <v>115</v>
      </c>
      <c r="B14" s="318"/>
      <c r="C14" s="318"/>
      <c r="D14" s="318"/>
      <c r="E14" s="318"/>
      <c r="F14" s="318"/>
      <c r="G14" s="318"/>
      <c r="H14" s="318"/>
      <c r="I14" s="318"/>
      <c r="J14" s="92">
        <f>SUM(J7:J12)</f>
        <v>0</v>
      </c>
      <c r="K14" s="360"/>
      <c r="L14" s="361"/>
      <c r="M14" s="93">
        <f>SUM(M7:M12)</f>
        <v>0</v>
      </c>
      <c r="N14" s="92">
        <f>SUM(N7:N12)</f>
        <v>0</v>
      </c>
      <c r="O14" s="154">
        <f>SUM(O7:O12)</f>
        <v>0</v>
      </c>
    </row>
    <row r="15" spans="1:16" s="66" customFormat="1" x14ac:dyDescent="0.2">
      <c r="A15" s="312"/>
      <c r="B15" s="312"/>
      <c r="C15" s="312"/>
      <c r="D15" s="312"/>
      <c r="E15" s="312"/>
      <c r="F15" s="312"/>
      <c r="G15" s="312"/>
      <c r="H15" s="312"/>
      <c r="I15" s="312"/>
      <c r="J15" s="312"/>
      <c r="K15" s="312"/>
      <c r="L15" s="312"/>
      <c r="M15" s="312"/>
      <c r="N15" s="312"/>
      <c r="O15" s="312"/>
    </row>
    <row r="16" spans="1:16" s="82" customFormat="1" ht="24" x14ac:dyDescent="0.2">
      <c r="B16" s="80" t="s">
        <v>48</v>
      </c>
      <c r="C16" s="80" t="s">
        <v>187</v>
      </c>
      <c r="D16" s="142" t="s">
        <v>265</v>
      </c>
      <c r="E16" s="143" t="s">
        <v>76</v>
      </c>
      <c r="F16" s="142" t="s">
        <v>13</v>
      </c>
      <c r="G16" s="365"/>
      <c r="H16" s="36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65"/>
      <c r="H17" s="366"/>
      <c r="I17" s="87">
        <f>'Year Three'!I17*1.03</f>
        <v>0</v>
      </c>
      <c r="J17" s="95">
        <f>ROUND(I17/12*D17*E17,0)</f>
        <v>0</v>
      </c>
      <c r="K17" s="89">
        <f>'Year Three'!K17*1.02</f>
        <v>0.43403407199999999</v>
      </c>
      <c r="L17" s="159"/>
      <c r="M17" s="90">
        <f>ROUND(J17*K17,0)</f>
        <v>0</v>
      </c>
      <c r="N17" s="90">
        <f>J17+M17</f>
        <v>0</v>
      </c>
      <c r="O17" s="153">
        <f>'Cost Share'!N116</f>
        <v>0</v>
      </c>
    </row>
    <row r="18" spans="1:15" x14ac:dyDescent="0.2">
      <c r="A18" s="158">
        <v>2</v>
      </c>
      <c r="B18" s="157" t="str">
        <f>'Year One'!B18</f>
        <v>insert name</v>
      </c>
      <c r="C18" s="157" t="str">
        <f>'Year One'!C18</f>
        <v>P&amp;S Regular Salaried - FULL ELIGIBILITY</v>
      </c>
      <c r="D18" s="136">
        <v>0</v>
      </c>
      <c r="E18" s="163"/>
      <c r="F18" s="94">
        <f t="shared" ref="F18:F21" si="5">D18*E18</f>
        <v>0</v>
      </c>
      <c r="G18" s="365"/>
      <c r="H18" s="366"/>
      <c r="I18" s="87">
        <f>'Year Three'!I18*1.03</f>
        <v>0</v>
      </c>
      <c r="J18" s="95">
        <f t="shared" ref="J18:J21" si="6">ROUND(I18/12*D18*E18,0)</f>
        <v>0</v>
      </c>
      <c r="K18" s="89">
        <f>'Year Three'!K18*1.02</f>
        <v>0.43403407199999999</v>
      </c>
      <c r="L18" s="159"/>
      <c r="M18" s="90">
        <f t="shared" ref="M18:M21" si="7">ROUND(J18*K18,0)</f>
        <v>0</v>
      </c>
      <c r="N18" s="90">
        <f>J18+M18</f>
        <v>0</v>
      </c>
      <c r="O18" s="153">
        <f>'Cost Share'!N117</f>
        <v>0</v>
      </c>
    </row>
    <row r="19" spans="1:15" x14ac:dyDescent="0.2">
      <c r="A19" s="158">
        <v>3</v>
      </c>
      <c r="B19" s="157" t="str">
        <f>'Year One'!B19</f>
        <v>insert name</v>
      </c>
      <c r="C19" s="157" t="str">
        <f>'Year One'!C19</f>
        <v>P&amp;S Regular Salaried - FULL ELIGIBILITY</v>
      </c>
      <c r="D19" s="136">
        <v>0</v>
      </c>
      <c r="E19" s="163"/>
      <c r="F19" s="94">
        <f t="shared" si="5"/>
        <v>0</v>
      </c>
      <c r="G19" s="365"/>
      <c r="H19" s="366"/>
      <c r="I19" s="87">
        <f>'Year Three'!I19*1.03</f>
        <v>0</v>
      </c>
      <c r="J19" s="95">
        <f t="shared" si="6"/>
        <v>0</v>
      </c>
      <c r="K19" s="89">
        <f>'Year Three'!K19*1.02</f>
        <v>0.43403407199999999</v>
      </c>
      <c r="L19" s="159"/>
      <c r="M19" s="90">
        <f t="shared" si="7"/>
        <v>0</v>
      </c>
      <c r="N19" s="90">
        <f>J19+M19</f>
        <v>0</v>
      </c>
      <c r="O19" s="153">
        <f>'Cost Share'!N118</f>
        <v>0</v>
      </c>
    </row>
    <row r="20" spans="1:15" x14ac:dyDescent="0.2">
      <c r="A20" s="158">
        <v>4</v>
      </c>
      <c r="B20" s="157" t="str">
        <f>'Year One'!B20</f>
        <v>insert name</v>
      </c>
      <c r="C20" s="157" t="str">
        <f>'Year One'!C20</f>
        <v>P&amp;S Regular Salaried - FULL ELIGIBILITY</v>
      </c>
      <c r="D20" s="136">
        <v>0</v>
      </c>
      <c r="E20" s="163"/>
      <c r="F20" s="94">
        <f t="shared" si="5"/>
        <v>0</v>
      </c>
      <c r="G20" s="365"/>
      <c r="H20" s="366"/>
      <c r="I20" s="87">
        <f>'Year Three'!I20*1.03</f>
        <v>0</v>
      </c>
      <c r="J20" s="95">
        <f t="shared" si="6"/>
        <v>0</v>
      </c>
      <c r="K20" s="89">
        <f>'Year Three'!K20*1.02</f>
        <v>0.43403407199999999</v>
      </c>
      <c r="L20" s="159"/>
      <c r="M20" s="90">
        <f t="shared" si="7"/>
        <v>0</v>
      </c>
      <c r="N20" s="90">
        <f>J20+M20</f>
        <v>0</v>
      </c>
      <c r="O20" s="153">
        <f>'Cost Share'!N119</f>
        <v>0</v>
      </c>
    </row>
    <row r="21" spans="1:15" x14ac:dyDescent="0.2">
      <c r="A21" s="158">
        <v>5</v>
      </c>
      <c r="B21" s="157" t="str">
        <f>'Year One'!B21</f>
        <v>insert name</v>
      </c>
      <c r="C21" s="157" t="str">
        <f>'Year One'!C21</f>
        <v>P&amp;S Regular Salaried - FULL ELIGIBILITY</v>
      </c>
      <c r="D21" s="136">
        <v>0</v>
      </c>
      <c r="E21" s="163"/>
      <c r="F21" s="94">
        <f t="shared" si="5"/>
        <v>0</v>
      </c>
      <c r="G21" s="365"/>
      <c r="H21" s="366"/>
      <c r="I21" s="87">
        <f>'Year Three'!I21*1.03</f>
        <v>0</v>
      </c>
      <c r="J21" s="95">
        <f t="shared" si="6"/>
        <v>0</v>
      </c>
      <c r="K21" s="89">
        <f>'Year Three'!K21*1.02</f>
        <v>0.43403407199999999</v>
      </c>
      <c r="L21" s="159"/>
      <c r="M21" s="90">
        <f t="shared" si="7"/>
        <v>0</v>
      </c>
      <c r="N21" s="90">
        <f>J21+M21</f>
        <v>0</v>
      </c>
      <c r="O21" s="153">
        <f>'Cost Share'!N120</f>
        <v>0</v>
      </c>
    </row>
    <row r="22" spans="1:15" x14ac:dyDescent="0.2">
      <c r="A22" s="320"/>
      <c r="B22" s="320"/>
      <c r="C22" s="320"/>
      <c r="D22" s="320"/>
      <c r="E22" s="320"/>
      <c r="F22" s="320"/>
      <c r="G22" s="320"/>
      <c r="H22" s="320"/>
      <c r="I22" s="320"/>
      <c r="J22" s="320"/>
      <c r="K22" s="320"/>
      <c r="L22" s="320"/>
      <c r="M22" s="320"/>
      <c r="N22" s="320"/>
      <c r="O22" s="320"/>
    </row>
    <row r="23" spans="1:15" x14ac:dyDescent="0.2">
      <c r="A23" s="318" t="s">
        <v>116</v>
      </c>
      <c r="B23" s="318"/>
      <c r="C23" s="318"/>
      <c r="D23" s="318"/>
      <c r="E23" s="318"/>
      <c r="F23" s="318"/>
      <c r="G23" s="318"/>
      <c r="H23" s="318"/>
      <c r="I23" s="318"/>
      <c r="J23" s="92">
        <f>SUM(J17:J21)</f>
        <v>0</v>
      </c>
      <c r="K23" s="360"/>
      <c r="L23" s="361"/>
      <c r="M23" s="92">
        <f>SUM(M17:M21)</f>
        <v>0</v>
      </c>
      <c r="N23" s="92">
        <f>SUM(N17:N21)</f>
        <v>0</v>
      </c>
      <c r="O23" s="154">
        <f>SUM(O17:O21)</f>
        <v>0</v>
      </c>
    </row>
    <row r="24" spans="1:15" s="66" customFormat="1" x14ac:dyDescent="0.2">
      <c r="A24" s="312"/>
      <c r="B24" s="312"/>
      <c r="C24" s="312"/>
      <c r="D24" s="312"/>
      <c r="E24" s="312"/>
      <c r="F24" s="312"/>
      <c r="G24" s="312"/>
      <c r="H24" s="312"/>
      <c r="I24" s="312"/>
      <c r="J24" s="312"/>
      <c r="K24" s="312"/>
      <c r="L24" s="312"/>
      <c r="M24" s="312"/>
      <c r="N24" s="312"/>
      <c r="O24" s="312"/>
    </row>
    <row r="25" spans="1:15" s="82" customFormat="1" ht="36.75" customHeight="1" x14ac:dyDescent="0.2">
      <c r="A25" s="96"/>
      <c r="B25" s="97" t="s">
        <v>51</v>
      </c>
      <c r="C25" s="96"/>
      <c r="D25" s="81" t="s">
        <v>266</v>
      </c>
      <c r="E25" s="144" t="s">
        <v>267</v>
      </c>
      <c r="F25" s="144" t="s">
        <v>268</v>
      </c>
      <c r="G25" s="145" t="s">
        <v>269</v>
      </c>
      <c r="H25" s="96"/>
      <c r="I25" s="139" t="s">
        <v>231</v>
      </c>
      <c r="J25" s="140" t="s">
        <v>49</v>
      </c>
      <c r="K25" s="354"/>
      <c r="L25" s="355"/>
      <c r="M25" s="356"/>
      <c r="N25" s="141" t="s">
        <v>335</v>
      </c>
      <c r="O25" s="141" t="s">
        <v>204</v>
      </c>
    </row>
    <row r="26" spans="1:15" x14ac:dyDescent="0.2">
      <c r="A26" s="158">
        <v>1</v>
      </c>
      <c r="B26" s="320" t="s">
        <v>52</v>
      </c>
      <c r="C26" s="320"/>
      <c r="D26" s="86"/>
      <c r="E26" s="163"/>
      <c r="F26" s="86"/>
      <c r="G26" s="86"/>
      <c r="H26" s="98"/>
      <c r="I26" s="119">
        <v>0</v>
      </c>
      <c r="J26" s="90">
        <f>ROUND((D26*I26*E26)+(F26*I26*G26),0)</f>
        <v>0</v>
      </c>
      <c r="K26" s="354"/>
      <c r="L26" s="355"/>
      <c r="M26" s="356"/>
      <c r="N26" s="90">
        <f>J26</f>
        <v>0</v>
      </c>
      <c r="O26" s="153">
        <f>'Cost Share'!N125</f>
        <v>0</v>
      </c>
    </row>
    <row r="27" spans="1:15" x14ac:dyDescent="0.2">
      <c r="A27" s="158">
        <v>2</v>
      </c>
      <c r="B27" s="320" t="s">
        <v>52</v>
      </c>
      <c r="C27" s="320"/>
      <c r="D27" s="86"/>
      <c r="E27" s="163"/>
      <c r="F27" s="86"/>
      <c r="G27" s="86"/>
      <c r="H27" s="98"/>
      <c r="I27" s="119">
        <v>0</v>
      </c>
      <c r="J27" s="90">
        <f t="shared" ref="J27:J29" si="8">ROUND((D27*I27*E27)+(F27*I27*G27),0)</f>
        <v>0</v>
      </c>
      <c r="K27" s="354"/>
      <c r="L27" s="355"/>
      <c r="M27" s="356"/>
      <c r="N27" s="90">
        <f t="shared" ref="N27:N29" si="9">J27</f>
        <v>0</v>
      </c>
      <c r="O27" s="153">
        <f>'Cost Share'!N126</f>
        <v>0</v>
      </c>
    </row>
    <row r="28" spans="1:15" x14ac:dyDescent="0.2">
      <c r="A28" s="158">
        <v>3</v>
      </c>
      <c r="B28" s="320" t="s">
        <v>6</v>
      </c>
      <c r="C28" s="320"/>
      <c r="D28" s="86"/>
      <c r="E28" s="163"/>
      <c r="F28" s="86"/>
      <c r="G28" s="86"/>
      <c r="H28" s="98"/>
      <c r="I28" s="119">
        <v>0</v>
      </c>
      <c r="J28" s="90">
        <f t="shared" si="8"/>
        <v>0</v>
      </c>
      <c r="K28" s="354"/>
      <c r="L28" s="355"/>
      <c r="M28" s="356"/>
      <c r="N28" s="90">
        <f t="shared" si="9"/>
        <v>0</v>
      </c>
      <c r="O28" s="153">
        <f>'Cost Share'!N127</f>
        <v>0</v>
      </c>
    </row>
    <row r="29" spans="1:15" x14ac:dyDescent="0.2">
      <c r="A29" s="158">
        <v>4</v>
      </c>
      <c r="B29" s="320" t="s">
        <v>6</v>
      </c>
      <c r="C29" s="320"/>
      <c r="D29" s="86"/>
      <c r="E29" s="163"/>
      <c r="F29" s="86"/>
      <c r="G29" s="86"/>
      <c r="H29" s="98"/>
      <c r="I29" s="119">
        <v>0</v>
      </c>
      <c r="J29" s="90">
        <f t="shared" si="8"/>
        <v>0</v>
      </c>
      <c r="K29" s="354"/>
      <c r="L29" s="355"/>
      <c r="M29" s="356"/>
      <c r="N29" s="90">
        <f t="shared" si="9"/>
        <v>0</v>
      </c>
      <c r="O29" s="153">
        <f>'Cost Share'!N128</f>
        <v>0</v>
      </c>
    </row>
    <row r="30" spans="1:15" x14ac:dyDescent="0.2">
      <c r="A30" s="320"/>
      <c r="B30" s="320"/>
      <c r="C30" s="320"/>
      <c r="D30" s="320"/>
      <c r="E30" s="320"/>
      <c r="F30" s="320"/>
      <c r="G30" s="320"/>
      <c r="H30" s="320"/>
      <c r="I30" s="320"/>
      <c r="J30" s="320"/>
      <c r="K30" s="320"/>
      <c r="L30" s="320"/>
      <c r="M30" s="320"/>
      <c r="N30" s="320"/>
      <c r="O30" s="320"/>
    </row>
    <row r="31" spans="1:15" ht="24" x14ac:dyDescent="0.2">
      <c r="A31" s="158"/>
      <c r="B31" s="158"/>
      <c r="C31" s="80" t="s">
        <v>187</v>
      </c>
      <c r="D31" s="146" t="s">
        <v>270</v>
      </c>
      <c r="E31" s="147" t="s">
        <v>108</v>
      </c>
      <c r="F31" s="147" t="s">
        <v>46</v>
      </c>
      <c r="G31" s="367"/>
      <c r="H31" s="367"/>
      <c r="I31" s="367"/>
      <c r="J31" s="146" t="s">
        <v>49</v>
      </c>
      <c r="K31" s="357"/>
      <c r="L31" s="358"/>
      <c r="M31" s="359"/>
      <c r="N31" s="141" t="s">
        <v>335</v>
      </c>
      <c r="O31" s="141" t="s">
        <v>204</v>
      </c>
    </row>
    <row r="32" spans="1:15" x14ac:dyDescent="0.2">
      <c r="A32" s="158">
        <v>5</v>
      </c>
      <c r="B32" s="158" t="s">
        <v>0</v>
      </c>
      <c r="C32" s="137" t="str">
        <f>GAOne</f>
        <v>All other Master's students</v>
      </c>
      <c r="D32" s="86"/>
      <c r="E32" s="84">
        <v>0</v>
      </c>
      <c r="F32" s="100">
        <f>'Year Three'!F32*1.03</f>
        <v>12146.753332</v>
      </c>
      <c r="G32" s="368"/>
      <c r="H32" s="368"/>
      <c r="I32" s="368"/>
      <c r="J32" s="91">
        <f>ROUND((D32*E32*F32),0)</f>
        <v>0</v>
      </c>
      <c r="K32" s="357"/>
      <c r="L32" s="358"/>
      <c r="M32" s="359"/>
      <c r="N32" s="101">
        <f>J32</f>
        <v>0</v>
      </c>
      <c r="O32" s="153">
        <f>'Cost Share'!N131</f>
        <v>0</v>
      </c>
    </row>
    <row r="33" spans="1:15" x14ac:dyDescent="0.2">
      <c r="A33" s="158">
        <v>6</v>
      </c>
      <c r="B33" s="158" t="s">
        <v>0</v>
      </c>
      <c r="C33" s="137" t="str">
        <f>GATwo</f>
        <v>All other Master's students</v>
      </c>
      <c r="D33" s="86"/>
      <c r="E33" s="84">
        <v>0</v>
      </c>
      <c r="F33" s="100">
        <f>'Year Three'!F33*1.03</f>
        <v>12146.753332</v>
      </c>
      <c r="G33" s="368"/>
      <c r="H33" s="368"/>
      <c r="I33" s="368"/>
      <c r="J33" s="91">
        <f>ROUND((D33*E33*F33),0)</f>
        <v>0</v>
      </c>
      <c r="K33" s="357"/>
      <c r="L33" s="358"/>
      <c r="M33" s="359"/>
      <c r="N33" s="101">
        <f>J33</f>
        <v>0</v>
      </c>
      <c r="O33" s="153">
        <f>'Cost Share'!N132</f>
        <v>0</v>
      </c>
    </row>
    <row r="34" spans="1:15" x14ac:dyDescent="0.2">
      <c r="A34" s="320"/>
      <c r="B34" s="320"/>
      <c r="C34" s="320"/>
      <c r="D34" s="320"/>
      <c r="E34" s="320"/>
      <c r="F34" s="320"/>
      <c r="G34" s="320"/>
      <c r="H34" s="320"/>
      <c r="I34" s="320"/>
      <c r="J34" s="320"/>
      <c r="K34" s="320"/>
      <c r="L34" s="320"/>
      <c r="M34" s="320"/>
      <c r="N34" s="320"/>
      <c r="O34" s="320"/>
    </row>
    <row r="35" spans="1:15" x14ac:dyDescent="0.2">
      <c r="A35" s="318" t="s">
        <v>289</v>
      </c>
      <c r="B35" s="318"/>
      <c r="C35" s="318"/>
      <c r="D35" s="318"/>
      <c r="E35" s="318"/>
      <c r="F35" s="318"/>
      <c r="G35" s="318"/>
      <c r="H35" s="318"/>
      <c r="I35" s="318"/>
      <c r="J35" s="102">
        <f>SUM(J26:J33)</f>
        <v>0</v>
      </c>
      <c r="K35" s="391"/>
      <c r="L35" s="392"/>
      <c r="M35" s="393"/>
      <c r="N35" s="92">
        <f>SUM(N26:N33)</f>
        <v>0</v>
      </c>
      <c r="O35" s="154">
        <f>SUM(O26:O33)</f>
        <v>0</v>
      </c>
    </row>
    <row r="36" spans="1:15" s="66" customFormat="1" ht="26.1" customHeight="1" x14ac:dyDescent="0.2">
      <c r="A36" s="335"/>
      <c r="B36" s="333"/>
      <c r="C36" s="333"/>
      <c r="D36" s="333"/>
      <c r="E36" s="333"/>
      <c r="F36" s="333"/>
      <c r="G36" s="333"/>
      <c r="H36" s="333"/>
      <c r="I36" s="334"/>
      <c r="J36" s="144" t="s">
        <v>336</v>
      </c>
      <c r="K36" s="335"/>
      <c r="L36" s="334"/>
      <c r="M36" s="144" t="s">
        <v>337</v>
      </c>
      <c r="N36" s="144" t="s">
        <v>338</v>
      </c>
      <c r="O36" s="294" t="s">
        <v>334</v>
      </c>
    </row>
    <row r="37" spans="1:15" x14ac:dyDescent="0.2">
      <c r="A37" s="318" t="s">
        <v>117</v>
      </c>
      <c r="B37" s="318"/>
      <c r="C37" s="318"/>
      <c r="D37" s="318"/>
      <c r="E37" s="318"/>
      <c r="F37" s="318"/>
      <c r="G37" s="318"/>
      <c r="H37" s="318"/>
      <c r="I37" s="318"/>
      <c r="J37" s="92">
        <f>+SUM(J14+J35+J23)</f>
        <v>0</v>
      </c>
      <c r="K37" s="325"/>
      <c r="L37" s="325"/>
      <c r="M37" s="92">
        <f>+SUM(M14+M35+M23)</f>
        <v>0</v>
      </c>
      <c r="N37" s="92">
        <f>+SUM(N14+N35+N23)</f>
        <v>0</v>
      </c>
      <c r="O37" s="154">
        <f>SUM(O35,O23,O14)</f>
        <v>0</v>
      </c>
    </row>
    <row r="38" spans="1:15" s="66" customFormat="1" x14ac:dyDescent="0.2">
      <c r="A38" s="312"/>
      <c r="B38" s="312"/>
      <c r="C38" s="312"/>
      <c r="D38" s="312"/>
      <c r="E38" s="312"/>
      <c r="F38" s="312"/>
      <c r="G38" s="312"/>
      <c r="H38" s="312"/>
      <c r="I38" s="312"/>
      <c r="J38" s="312"/>
      <c r="K38" s="312"/>
      <c r="L38" s="312"/>
      <c r="M38" s="312"/>
      <c r="N38" s="312"/>
      <c r="O38" s="312"/>
    </row>
    <row r="39" spans="1:15" s="66" customFormat="1" ht="24" customHeight="1" x14ac:dyDescent="0.2">
      <c r="A39" s="157"/>
      <c r="B39" s="97" t="s">
        <v>62</v>
      </c>
      <c r="C39" s="157"/>
      <c r="D39" s="144" t="s">
        <v>104</v>
      </c>
      <c r="E39" s="146" t="s">
        <v>270</v>
      </c>
      <c r="F39" s="336" t="s">
        <v>47</v>
      </c>
      <c r="G39" s="337"/>
      <c r="H39" s="337"/>
      <c r="I39" s="337"/>
      <c r="J39" s="337"/>
      <c r="K39" s="337"/>
      <c r="L39" s="337"/>
      <c r="M39" s="337"/>
      <c r="N39" s="337"/>
      <c r="O39" s="390"/>
    </row>
    <row r="40" spans="1:15" x14ac:dyDescent="0.2">
      <c r="A40" s="158">
        <v>1</v>
      </c>
      <c r="B40" s="158" t="s">
        <v>62</v>
      </c>
      <c r="C40" s="157"/>
      <c r="D40" s="103">
        <f>SUM('Year Three'!D40*0.04)+'Year Three'!D40</f>
        <v>11282.385920000001</v>
      </c>
      <c r="E40" s="160"/>
      <c r="F40" s="342"/>
      <c r="G40" s="342"/>
      <c r="H40" s="342"/>
      <c r="I40" s="342"/>
      <c r="J40" s="342"/>
      <c r="K40" s="342"/>
      <c r="L40" s="342"/>
      <c r="M40" s="342"/>
      <c r="N40" s="120">
        <f>ROUND(SUM(D40*E40),0)</f>
        <v>0</v>
      </c>
      <c r="O40" s="104">
        <v>0</v>
      </c>
    </row>
    <row r="41" spans="1:15" x14ac:dyDescent="0.2">
      <c r="A41" s="320"/>
      <c r="B41" s="320"/>
      <c r="C41" s="320"/>
      <c r="D41" s="320"/>
      <c r="E41" s="320"/>
      <c r="F41" s="320"/>
      <c r="G41" s="320"/>
      <c r="H41" s="320"/>
      <c r="I41" s="320"/>
      <c r="J41" s="320"/>
      <c r="K41" s="320"/>
      <c r="L41" s="320"/>
      <c r="M41" s="320"/>
      <c r="N41" s="320"/>
      <c r="O41" s="320"/>
    </row>
    <row r="42" spans="1:15" x14ac:dyDescent="0.2">
      <c r="A42" s="318" t="s">
        <v>118</v>
      </c>
      <c r="B42" s="318"/>
      <c r="C42" s="318"/>
      <c r="D42" s="318"/>
      <c r="E42" s="318"/>
      <c r="F42" s="318"/>
      <c r="G42" s="318"/>
      <c r="H42" s="318"/>
      <c r="I42" s="318"/>
      <c r="J42" s="318"/>
      <c r="K42" s="318"/>
      <c r="L42" s="318"/>
      <c r="M42" s="318"/>
      <c r="N42" s="92">
        <f>N40</f>
        <v>0</v>
      </c>
      <c r="O42" s="154">
        <f>SUM(O40)</f>
        <v>0</v>
      </c>
    </row>
    <row r="43" spans="1:15" x14ac:dyDescent="0.2">
      <c r="A43" s="312"/>
      <c r="B43" s="312"/>
      <c r="C43" s="312"/>
      <c r="D43" s="312"/>
      <c r="E43" s="312"/>
      <c r="F43" s="312"/>
      <c r="G43" s="312"/>
      <c r="H43" s="312"/>
      <c r="I43" s="312"/>
      <c r="J43" s="312"/>
      <c r="K43" s="312"/>
      <c r="L43" s="312"/>
      <c r="M43" s="312"/>
      <c r="N43" s="312"/>
      <c r="O43" s="312"/>
    </row>
    <row r="44" spans="1:15" x14ac:dyDescent="0.2">
      <c r="A44" s="158"/>
      <c r="B44" s="162" t="s">
        <v>54</v>
      </c>
      <c r="C44" s="320" t="s">
        <v>209</v>
      </c>
      <c r="D44" s="320"/>
      <c r="E44" s="320"/>
      <c r="F44" s="320"/>
      <c r="G44" s="320"/>
      <c r="H44" s="320"/>
      <c r="I44" s="320"/>
      <c r="J44" s="320"/>
      <c r="K44" s="320"/>
      <c r="L44" s="320"/>
      <c r="M44" s="320"/>
      <c r="N44" s="320"/>
      <c r="O44" s="320"/>
    </row>
    <row r="45" spans="1:15" x14ac:dyDescent="0.2">
      <c r="A45" s="158">
        <v>1</v>
      </c>
      <c r="B45" s="330" t="s">
        <v>47</v>
      </c>
      <c r="C45" s="330"/>
      <c r="D45" s="330"/>
      <c r="E45" s="330"/>
      <c r="F45" s="330"/>
      <c r="G45" s="330"/>
      <c r="H45" s="330"/>
      <c r="I45" s="326" t="s">
        <v>47</v>
      </c>
      <c r="J45" s="326"/>
      <c r="K45" s="326"/>
      <c r="L45" s="326"/>
      <c r="M45" s="326"/>
      <c r="N45" s="99">
        <v>0</v>
      </c>
      <c r="O45" s="105">
        <v>0</v>
      </c>
    </row>
    <row r="46" spans="1:15" x14ac:dyDescent="0.2">
      <c r="A46" s="158">
        <v>2</v>
      </c>
      <c r="B46" s="330"/>
      <c r="C46" s="330"/>
      <c r="D46" s="330"/>
      <c r="E46" s="330"/>
      <c r="F46" s="330"/>
      <c r="G46" s="330"/>
      <c r="H46" s="330"/>
      <c r="I46" s="326"/>
      <c r="J46" s="326"/>
      <c r="K46" s="326"/>
      <c r="L46" s="326"/>
      <c r="M46" s="326"/>
      <c r="N46" s="99">
        <v>0</v>
      </c>
      <c r="O46" s="105">
        <v>0</v>
      </c>
    </row>
    <row r="47" spans="1:15" x14ac:dyDescent="0.2">
      <c r="A47" s="158">
        <v>3</v>
      </c>
      <c r="B47" s="330"/>
      <c r="C47" s="330"/>
      <c r="D47" s="330"/>
      <c r="E47" s="330"/>
      <c r="F47" s="330"/>
      <c r="G47" s="330"/>
      <c r="H47" s="330"/>
      <c r="I47" s="326"/>
      <c r="J47" s="326"/>
      <c r="K47" s="326"/>
      <c r="L47" s="326"/>
      <c r="M47" s="326"/>
      <c r="N47" s="99">
        <v>0</v>
      </c>
      <c r="O47" s="105">
        <v>0</v>
      </c>
    </row>
    <row r="48" spans="1:15" x14ac:dyDescent="0.2">
      <c r="A48" s="158">
        <v>4</v>
      </c>
      <c r="B48" s="330"/>
      <c r="C48" s="330"/>
      <c r="D48" s="330"/>
      <c r="E48" s="330"/>
      <c r="F48" s="330"/>
      <c r="G48" s="330"/>
      <c r="H48" s="330"/>
      <c r="I48" s="326"/>
      <c r="J48" s="326"/>
      <c r="K48" s="326"/>
      <c r="L48" s="326"/>
      <c r="M48" s="326"/>
      <c r="N48" s="99">
        <v>0</v>
      </c>
      <c r="O48" s="105">
        <v>0</v>
      </c>
    </row>
    <row r="49" spans="1:15" x14ac:dyDescent="0.2">
      <c r="A49" s="158">
        <v>5</v>
      </c>
      <c r="B49" s="330"/>
      <c r="C49" s="330"/>
      <c r="D49" s="330"/>
      <c r="E49" s="330"/>
      <c r="F49" s="330"/>
      <c r="G49" s="330"/>
      <c r="H49" s="330"/>
      <c r="I49" s="326"/>
      <c r="J49" s="326"/>
      <c r="K49" s="326"/>
      <c r="L49" s="326"/>
      <c r="M49" s="326"/>
      <c r="N49" s="99">
        <v>0</v>
      </c>
      <c r="O49" s="105">
        <v>0</v>
      </c>
    </row>
    <row r="50" spans="1:15" x14ac:dyDescent="0.2">
      <c r="A50" s="320"/>
      <c r="B50" s="320"/>
      <c r="C50" s="320"/>
      <c r="D50" s="320"/>
      <c r="E50" s="320"/>
      <c r="F50" s="320"/>
      <c r="G50" s="320"/>
      <c r="H50" s="320"/>
      <c r="I50" s="320"/>
      <c r="J50" s="320"/>
      <c r="K50" s="320"/>
      <c r="L50" s="320"/>
      <c r="M50" s="320"/>
      <c r="N50" s="320"/>
      <c r="O50" s="320"/>
    </row>
    <row r="51" spans="1:15" x14ac:dyDescent="0.2">
      <c r="A51" s="318" t="s">
        <v>119</v>
      </c>
      <c r="B51" s="318"/>
      <c r="C51" s="318"/>
      <c r="D51" s="318"/>
      <c r="E51" s="318"/>
      <c r="F51" s="318"/>
      <c r="G51" s="318"/>
      <c r="H51" s="318"/>
      <c r="I51" s="318"/>
      <c r="J51" s="318"/>
      <c r="K51" s="318"/>
      <c r="L51" s="318"/>
      <c r="M51" s="318"/>
      <c r="N51" s="92">
        <f>ROUND(SUM(N45:N49),0)</f>
        <v>0</v>
      </c>
      <c r="O51" s="154">
        <f>ROUND(SUM(O45:O49),0)</f>
        <v>0</v>
      </c>
    </row>
    <row r="52" spans="1:15" x14ac:dyDescent="0.2">
      <c r="A52" s="320"/>
      <c r="B52" s="320"/>
      <c r="C52" s="320"/>
      <c r="D52" s="320"/>
      <c r="E52" s="320"/>
      <c r="F52" s="320"/>
      <c r="G52" s="320"/>
      <c r="H52" s="320"/>
      <c r="I52" s="320"/>
      <c r="J52" s="320"/>
      <c r="K52" s="320"/>
      <c r="L52" s="320"/>
      <c r="M52" s="320"/>
      <c r="N52" s="320"/>
      <c r="O52" s="320"/>
    </row>
    <row r="53" spans="1:15" x14ac:dyDescent="0.2">
      <c r="A53" s="158"/>
      <c r="B53" s="162" t="s">
        <v>9</v>
      </c>
      <c r="C53" s="320" t="s">
        <v>210</v>
      </c>
      <c r="D53" s="320"/>
      <c r="E53" s="320"/>
      <c r="F53" s="320"/>
      <c r="G53" s="320"/>
      <c r="H53" s="320"/>
      <c r="I53" s="320"/>
      <c r="J53" s="320"/>
      <c r="K53" s="320"/>
      <c r="L53" s="320"/>
      <c r="M53" s="320"/>
      <c r="N53" s="320"/>
      <c r="O53" s="320"/>
    </row>
    <row r="54" spans="1:15" x14ac:dyDescent="0.2">
      <c r="A54" s="158">
        <v>1</v>
      </c>
      <c r="B54" s="320" t="s">
        <v>1</v>
      </c>
      <c r="C54" s="320"/>
      <c r="D54" s="320"/>
      <c r="E54" s="320"/>
      <c r="F54" s="320"/>
      <c r="G54" s="320"/>
      <c r="H54" s="320"/>
      <c r="I54" s="320"/>
      <c r="J54" s="320"/>
      <c r="K54" s="320"/>
      <c r="L54" s="320"/>
      <c r="M54" s="320"/>
      <c r="N54" s="101">
        <f>SUM(Travel!M58)</f>
        <v>0</v>
      </c>
      <c r="O54" s="105">
        <v>0</v>
      </c>
    </row>
    <row r="55" spans="1:15" x14ac:dyDescent="0.2">
      <c r="A55" s="158">
        <v>2</v>
      </c>
      <c r="B55" s="320" t="s">
        <v>7</v>
      </c>
      <c r="C55" s="320"/>
      <c r="D55" s="320"/>
      <c r="E55" s="320"/>
      <c r="F55" s="320"/>
      <c r="G55" s="320"/>
      <c r="H55" s="320"/>
      <c r="I55" s="320"/>
      <c r="J55" s="320"/>
      <c r="K55" s="320"/>
      <c r="L55" s="320"/>
      <c r="M55" s="320"/>
      <c r="N55" s="101">
        <f>SUM(Travel!AC58)</f>
        <v>0</v>
      </c>
      <c r="O55" s="105">
        <v>0</v>
      </c>
    </row>
    <row r="56" spans="1:15" x14ac:dyDescent="0.2">
      <c r="A56" s="340"/>
      <c r="B56" s="340"/>
      <c r="C56" s="340"/>
      <c r="D56" s="340"/>
      <c r="E56" s="340"/>
      <c r="F56" s="340"/>
      <c r="G56" s="340"/>
      <c r="H56" s="340"/>
      <c r="I56" s="340"/>
      <c r="J56" s="340"/>
      <c r="K56" s="340"/>
      <c r="L56" s="340"/>
      <c r="M56" s="340"/>
      <c r="N56" s="340"/>
      <c r="O56" s="340"/>
    </row>
    <row r="57" spans="1:15" x14ac:dyDescent="0.2">
      <c r="A57" s="318" t="s">
        <v>120</v>
      </c>
      <c r="B57" s="318"/>
      <c r="C57" s="318"/>
      <c r="D57" s="318"/>
      <c r="E57" s="318"/>
      <c r="F57" s="318"/>
      <c r="G57" s="318"/>
      <c r="H57" s="318"/>
      <c r="I57" s="318"/>
      <c r="J57" s="318"/>
      <c r="K57" s="318"/>
      <c r="L57" s="318"/>
      <c r="M57" s="318"/>
      <c r="N57" s="92">
        <f>ROUND(SUM(N54:N55),0)</f>
        <v>0</v>
      </c>
      <c r="O57" s="154">
        <f>ROUND(SUM(O54:O55),0)</f>
        <v>0</v>
      </c>
    </row>
    <row r="58" spans="1:15" x14ac:dyDescent="0.2">
      <c r="A58" s="320"/>
      <c r="B58" s="320"/>
      <c r="C58" s="320"/>
      <c r="D58" s="320"/>
      <c r="E58" s="320"/>
      <c r="F58" s="320"/>
      <c r="G58" s="320"/>
      <c r="H58" s="320"/>
      <c r="I58" s="320"/>
      <c r="J58" s="320"/>
      <c r="K58" s="320"/>
      <c r="L58" s="320"/>
      <c r="M58" s="320"/>
      <c r="N58" s="320"/>
      <c r="O58" s="320"/>
    </row>
    <row r="59" spans="1:15" x14ac:dyDescent="0.2">
      <c r="A59" s="158"/>
      <c r="B59" s="162" t="s">
        <v>56</v>
      </c>
      <c r="C59" s="320" t="s">
        <v>211</v>
      </c>
      <c r="D59" s="320"/>
      <c r="E59" s="320"/>
      <c r="F59" s="320"/>
      <c r="G59" s="320"/>
      <c r="H59" s="320"/>
      <c r="I59" s="320"/>
      <c r="J59" s="320"/>
      <c r="K59" s="320"/>
      <c r="L59" s="320"/>
      <c r="M59" s="320"/>
      <c r="N59" s="320"/>
      <c r="O59" s="320"/>
    </row>
    <row r="60" spans="1:15" x14ac:dyDescent="0.2">
      <c r="A60" s="158">
        <v>1</v>
      </c>
      <c r="B60" s="158" t="s">
        <v>8</v>
      </c>
      <c r="C60" s="330" t="s">
        <v>47</v>
      </c>
      <c r="D60" s="330"/>
      <c r="E60" s="330"/>
      <c r="F60" s="330"/>
      <c r="G60" s="330"/>
      <c r="H60" s="330"/>
      <c r="I60" s="343"/>
      <c r="J60" s="343"/>
      <c r="K60" s="343"/>
      <c r="L60" s="343"/>
      <c r="M60" s="343"/>
      <c r="N60" s="99">
        <v>0</v>
      </c>
      <c r="O60" s="105">
        <v>0</v>
      </c>
    </row>
    <row r="61" spans="1:15" x14ac:dyDescent="0.2">
      <c r="A61" s="158">
        <v>2</v>
      </c>
      <c r="B61" s="158" t="s">
        <v>271</v>
      </c>
      <c r="C61" s="330"/>
      <c r="D61" s="330"/>
      <c r="E61" s="330"/>
      <c r="F61" s="330"/>
      <c r="G61" s="330"/>
      <c r="H61" s="330"/>
      <c r="I61" s="343"/>
      <c r="J61" s="343"/>
      <c r="K61" s="343"/>
      <c r="L61" s="343"/>
      <c r="M61" s="343"/>
      <c r="N61" s="99">
        <v>0</v>
      </c>
      <c r="O61" s="105">
        <v>0</v>
      </c>
    </row>
    <row r="62" spans="1:15" x14ac:dyDescent="0.2">
      <c r="A62" s="158">
        <v>3</v>
      </c>
      <c r="B62" s="158" t="s">
        <v>10</v>
      </c>
      <c r="C62" s="330"/>
      <c r="D62" s="330"/>
      <c r="E62" s="330"/>
      <c r="F62" s="330"/>
      <c r="G62" s="330"/>
      <c r="H62" s="330"/>
      <c r="I62" s="343"/>
      <c r="J62" s="343"/>
      <c r="K62" s="343"/>
      <c r="L62" s="343"/>
      <c r="M62" s="343"/>
      <c r="N62" s="99">
        <v>0</v>
      </c>
      <c r="O62" s="105">
        <v>0</v>
      </c>
    </row>
    <row r="63" spans="1:15" x14ac:dyDescent="0.2">
      <c r="A63" s="158">
        <v>4</v>
      </c>
      <c r="B63" s="158" t="s">
        <v>136</v>
      </c>
      <c r="C63" s="330"/>
      <c r="D63" s="330"/>
      <c r="E63" s="330"/>
      <c r="F63" s="330"/>
      <c r="G63" s="330"/>
      <c r="H63" s="330"/>
      <c r="I63" s="343"/>
      <c r="J63" s="343"/>
      <c r="K63" s="343"/>
      <c r="L63" s="343"/>
      <c r="M63" s="343"/>
      <c r="N63" s="99">
        <v>0</v>
      </c>
      <c r="O63" s="105">
        <v>0</v>
      </c>
    </row>
    <row r="64" spans="1:15" x14ac:dyDescent="0.2">
      <c r="A64" s="320"/>
      <c r="B64" s="320"/>
      <c r="C64" s="320"/>
      <c r="D64" s="320"/>
      <c r="E64" s="320"/>
      <c r="F64" s="320"/>
      <c r="G64" s="320"/>
      <c r="H64" s="320"/>
      <c r="I64" s="320"/>
      <c r="J64" s="320"/>
      <c r="K64" s="320"/>
      <c r="L64" s="320"/>
      <c r="M64" s="320"/>
      <c r="N64" s="320"/>
      <c r="O64" s="320"/>
    </row>
    <row r="65" spans="1:15" x14ac:dyDescent="0.2">
      <c r="A65" s="318" t="s">
        <v>121</v>
      </c>
      <c r="B65" s="318"/>
      <c r="C65" s="318"/>
      <c r="D65" s="318"/>
      <c r="E65" s="318"/>
      <c r="F65" s="318"/>
      <c r="G65" s="318"/>
      <c r="H65" s="318"/>
      <c r="I65" s="318"/>
      <c r="J65" s="318"/>
      <c r="K65" s="318"/>
      <c r="L65" s="318"/>
      <c r="M65" s="318"/>
      <c r="N65" s="92">
        <f>ROUND(SUM(N60:N63),0)</f>
        <v>0</v>
      </c>
      <c r="O65" s="154">
        <f>ROUND(SUM(O60:O63),0)</f>
        <v>0</v>
      </c>
    </row>
    <row r="66" spans="1:15" s="66" customFormat="1" x14ac:dyDescent="0.2">
      <c r="A66" s="323"/>
      <c r="B66" s="323"/>
      <c r="C66" s="323"/>
      <c r="D66" s="323"/>
      <c r="E66" s="323"/>
      <c r="F66" s="323"/>
      <c r="G66" s="323"/>
      <c r="H66" s="323"/>
      <c r="I66" s="323"/>
      <c r="J66" s="323"/>
      <c r="K66" s="323"/>
      <c r="L66" s="323"/>
      <c r="M66" s="323"/>
      <c r="N66" s="323"/>
      <c r="O66" s="323"/>
    </row>
    <row r="67" spans="1:15" x14ac:dyDescent="0.2">
      <c r="A67" s="158"/>
      <c r="B67" s="162" t="s">
        <v>3</v>
      </c>
      <c r="C67" s="320" t="s">
        <v>47</v>
      </c>
      <c r="D67" s="320"/>
      <c r="E67" s="320"/>
      <c r="F67" s="320"/>
      <c r="G67" s="320"/>
      <c r="H67" s="320"/>
      <c r="I67" s="320"/>
      <c r="J67" s="320"/>
      <c r="K67" s="320"/>
      <c r="L67" s="320"/>
      <c r="M67" s="320"/>
      <c r="N67" s="320"/>
      <c r="O67" s="320"/>
    </row>
    <row r="68" spans="1:15" x14ac:dyDescent="0.2">
      <c r="A68" s="158">
        <v>1</v>
      </c>
      <c r="B68" s="158" t="s">
        <v>137</v>
      </c>
      <c r="C68" s="330" t="s">
        <v>47</v>
      </c>
      <c r="D68" s="330"/>
      <c r="E68" s="330"/>
      <c r="F68" s="330"/>
      <c r="G68" s="330"/>
      <c r="H68" s="330"/>
      <c r="I68" s="343"/>
      <c r="J68" s="343"/>
      <c r="K68" s="343"/>
      <c r="L68" s="343"/>
      <c r="M68" s="343"/>
      <c r="N68" s="99">
        <v>0</v>
      </c>
      <c r="O68" s="105">
        <v>0</v>
      </c>
    </row>
    <row r="69" spans="1:15" x14ac:dyDescent="0.2">
      <c r="A69" s="158">
        <v>2</v>
      </c>
      <c r="B69" s="158" t="s">
        <v>137</v>
      </c>
      <c r="C69" s="330"/>
      <c r="D69" s="330"/>
      <c r="E69" s="330"/>
      <c r="F69" s="330"/>
      <c r="G69" s="330"/>
      <c r="H69" s="330"/>
      <c r="I69" s="343"/>
      <c r="J69" s="343"/>
      <c r="K69" s="343"/>
      <c r="L69" s="343"/>
      <c r="M69" s="343"/>
      <c r="N69" s="99">
        <v>0</v>
      </c>
      <c r="O69" s="105">
        <v>0</v>
      </c>
    </row>
    <row r="70" spans="1:15" x14ac:dyDescent="0.2">
      <c r="A70" s="158">
        <v>3</v>
      </c>
      <c r="B70" s="158" t="s">
        <v>137</v>
      </c>
      <c r="C70" s="330"/>
      <c r="D70" s="330"/>
      <c r="E70" s="330"/>
      <c r="F70" s="330"/>
      <c r="G70" s="330"/>
      <c r="H70" s="330"/>
      <c r="I70" s="343"/>
      <c r="J70" s="343"/>
      <c r="K70" s="343"/>
      <c r="L70" s="343"/>
      <c r="M70" s="343"/>
      <c r="N70" s="99">
        <v>0</v>
      </c>
      <c r="O70" s="105">
        <v>0</v>
      </c>
    </row>
    <row r="71" spans="1:15" x14ac:dyDescent="0.2">
      <c r="A71" s="158">
        <v>4</v>
      </c>
      <c r="B71" s="158" t="s">
        <v>137</v>
      </c>
      <c r="C71" s="330"/>
      <c r="D71" s="330"/>
      <c r="E71" s="330"/>
      <c r="F71" s="330"/>
      <c r="G71" s="330"/>
      <c r="H71" s="330"/>
      <c r="I71" s="343"/>
      <c r="J71" s="343"/>
      <c r="K71" s="343"/>
      <c r="L71" s="343"/>
      <c r="M71" s="343"/>
      <c r="N71" s="99">
        <v>0</v>
      </c>
      <c r="O71" s="105">
        <v>0</v>
      </c>
    </row>
    <row r="72" spans="1:15" x14ac:dyDescent="0.2">
      <c r="A72" s="320"/>
      <c r="B72" s="320"/>
      <c r="C72" s="320"/>
      <c r="D72" s="320"/>
      <c r="E72" s="320"/>
      <c r="F72" s="320"/>
      <c r="G72" s="320"/>
      <c r="H72" s="320"/>
      <c r="I72" s="320"/>
      <c r="J72" s="320"/>
      <c r="K72" s="320"/>
      <c r="L72" s="320"/>
      <c r="M72" s="320"/>
      <c r="N72" s="320"/>
      <c r="O72" s="320"/>
    </row>
    <row r="73" spans="1:15" x14ac:dyDescent="0.2">
      <c r="A73" s="318" t="s">
        <v>140</v>
      </c>
      <c r="B73" s="318"/>
      <c r="C73" s="318"/>
      <c r="D73" s="318"/>
      <c r="E73" s="318"/>
      <c r="F73" s="318"/>
      <c r="G73" s="318"/>
      <c r="H73" s="318"/>
      <c r="I73" s="318"/>
      <c r="J73" s="318"/>
      <c r="K73" s="318"/>
      <c r="L73" s="318"/>
      <c r="M73" s="318"/>
      <c r="N73" s="92">
        <f>ROUND(SUM(N68:N71),0)</f>
        <v>0</v>
      </c>
      <c r="O73" s="154">
        <f>ROUND(SUM(O68:O71),0)</f>
        <v>0</v>
      </c>
    </row>
    <row r="74" spans="1:15" s="66" customFormat="1" x14ac:dyDescent="0.2">
      <c r="A74" s="323"/>
      <c r="B74" s="323"/>
      <c r="C74" s="323"/>
      <c r="D74" s="323"/>
      <c r="E74" s="323"/>
      <c r="F74" s="323"/>
      <c r="G74" s="323"/>
      <c r="H74" s="323"/>
      <c r="I74" s="323"/>
      <c r="J74" s="323"/>
      <c r="K74" s="323"/>
      <c r="L74" s="323"/>
      <c r="M74" s="323"/>
      <c r="N74" s="323"/>
      <c r="O74" s="323"/>
    </row>
    <row r="75" spans="1:15" x14ac:dyDescent="0.2">
      <c r="A75" s="158"/>
      <c r="B75" s="162" t="s">
        <v>55</v>
      </c>
      <c r="C75" s="320"/>
      <c r="D75" s="320"/>
      <c r="E75" s="320"/>
      <c r="F75" s="320"/>
      <c r="G75" s="320"/>
      <c r="H75" s="320"/>
      <c r="I75" s="320"/>
      <c r="J75" s="320"/>
      <c r="K75" s="320"/>
      <c r="L75" s="320"/>
      <c r="M75" s="320"/>
      <c r="N75" s="320"/>
      <c r="O75" s="320"/>
    </row>
    <row r="76" spans="1:15" x14ac:dyDescent="0.2">
      <c r="A76" s="158">
        <v>1</v>
      </c>
      <c r="B76" s="320" t="str">
        <f>'Year One'!B76</f>
        <v>Computer Services</v>
      </c>
      <c r="C76" s="320"/>
      <c r="D76" s="320"/>
      <c r="E76" s="320"/>
      <c r="F76" s="320"/>
      <c r="G76" s="320"/>
      <c r="H76" s="320"/>
      <c r="I76" s="320"/>
      <c r="J76" s="320"/>
      <c r="K76" s="320"/>
      <c r="L76" s="320"/>
      <c r="M76" s="320"/>
      <c r="N76" s="99">
        <v>0</v>
      </c>
      <c r="O76" s="105">
        <v>0</v>
      </c>
    </row>
    <row r="77" spans="1:15" x14ac:dyDescent="0.2">
      <c r="A77" s="158">
        <v>2</v>
      </c>
      <c r="B77" s="320" t="str">
        <f>'Year One'!B77</f>
        <v>Software</v>
      </c>
      <c r="C77" s="320"/>
      <c r="D77" s="320"/>
      <c r="E77" s="353"/>
      <c r="F77" s="353"/>
      <c r="G77" s="353"/>
      <c r="H77" s="353"/>
      <c r="I77" s="353"/>
      <c r="J77" s="353"/>
      <c r="K77" s="353"/>
      <c r="L77" s="353"/>
      <c r="M77" s="353"/>
      <c r="N77" s="99">
        <v>0</v>
      </c>
      <c r="O77" s="105">
        <v>0</v>
      </c>
    </row>
    <row r="78" spans="1:15" x14ac:dyDescent="0.2">
      <c r="A78" s="158">
        <v>3</v>
      </c>
      <c r="B78" s="320" t="str">
        <f>'Year One'!B78</f>
        <v>Publication Costs</v>
      </c>
      <c r="C78" s="320"/>
      <c r="D78" s="320"/>
      <c r="E78" s="320"/>
      <c r="F78" s="320"/>
      <c r="G78" s="320"/>
      <c r="H78" s="320"/>
      <c r="I78" s="320"/>
      <c r="J78" s="320"/>
      <c r="K78" s="320"/>
      <c r="L78" s="320"/>
      <c r="M78" s="320"/>
      <c r="N78" s="99">
        <v>0</v>
      </c>
      <c r="O78" s="105">
        <v>0</v>
      </c>
    </row>
    <row r="79" spans="1:15" x14ac:dyDescent="0.2">
      <c r="A79" s="158">
        <v>4</v>
      </c>
      <c r="B79" s="320" t="str">
        <f>'Year One'!B79</f>
        <v>Copying</v>
      </c>
      <c r="C79" s="320"/>
      <c r="D79" s="320"/>
      <c r="E79" s="320"/>
      <c r="F79" s="320"/>
      <c r="G79" s="320"/>
      <c r="H79" s="320"/>
      <c r="I79" s="320"/>
      <c r="J79" s="320"/>
      <c r="K79" s="320"/>
      <c r="L79" s="320"/>
      <c r="M79" s="320"/>
      <c r="N79" s="99">
        <v>0</v>
      </c>
      <c r="O79" s="105">
        <v>0</v>
      </c>
    </row>
    <row r="80" spans="1:15" x14ac:dyDescent="0.2">
      <c r="A80" s="158">
        <v>5</v>
      </c>
      <c r="B80" s="320" t="str">
        <f>'Year One'!B80</f>
        <v>Postage</v>
      </c>
      <c r="C80" s="320"/>
      <c r="D80" s="320"/>
      <c r="E80" s="320"/>
      <c r="F80" s="320"/>
      <c r="G80" s="320"/>
      <c r="H80" s="320"/>
      <c r="I80" s="320"/>
      <c r="J80" s="320"/>
      <c r="K80" s="320"/>
      <c r="L80" s="320"/>
      <c r="M80" s="320"/>
      <c r="N80" s="99">
        <v>0</v>
      </c>
      <c r="O80" s="105">
        <v>0</v>
      </c>
    </row>
    <row r="81" spans="1:16" x14ac:dyDescent="0.2">
      <c r="A81" s="158">
        <v>6</v>
      </c>
      <c r="B81" s="320" t="str">
        <f>'Year One'!B81</f>
        <v>Human Subjects Compensation</v>
      </c>
      <c r="C81" s="320"/>
      <c r="D81" s="320"/>
      <c r="E81" s="320"/>
      <c r="F81" s="320"/>
      <c r="G81" s="320"/>
      <c r="H81" s="320"/>
      <c r="I81" s="320"/>
      <c r="J81" s="320"/>
      <c r="K81" s="320"/>
      <c r="L81" s="320"/>
      <c r="M81" s="320"/>
      <c r="N81" s="99">
        <v>0</v>
      </c>
      <c r="O81" s="105">
        <v>0</v>
      </c>
    </row>
    <row r="82" spans="1:16" x14ac:dyDescent="0.2">
      <c r="A82" s="158">
        <v>7</v>
      </c>
      <c r="B82" s="320" t="str">
        <f>'Year One'!B82</f>
        <v>Consultant</v>
      </c>
      <c r="C82" s="320"/>
      <c r="D82" s="320"/>
      <c r="E82" s="320"/>
      <c r="F82" s="320"/>
      <c r="G82" s="320"/>
      <c r="H82" s="320"/>
      <c r="I82" s="320"/>
      <c r="J82" s="320"/>
      <c r="K82" s="320"/>
      <c r="L82" s="320"/>
      <c r="M82" s="320"/>
      <c r="N82" s="99">
        <v>0</v>
      </c>
      <c r="O82" s="105">
        <v>0</v>
      </c>
    </row>
    <row r="83" spans="1:16" x14ac:dyDescent="0.2">
      <c r="A83" s="158">
        <v>8</v>
      </c>
      <c r="B83" s="320" t="s">
        <v>206</v>
      </c>
      <c r="C83" s="320"/>
      <c r="D83" s="320"/>
      <c r="E83" s="320"/>
      <c r="F83" s="320"/>
      <c r="G83" s="320"/>
      <c r="H83" s="320"/>
      <c r="I83" s="320"/>
      <c r="J83" s="320"/>
      <c r="K83" s="320"/>
      <c r="L83" s="320"/>
      <c r="M83" s="320"/>
      <c r="N83" s="99">
        <v>0</v>
      </c>
      <c r="O83" s="105">
        <v>0</v>
      </c>
    </row>
    <row r="84" spans="1:16" x14ac:dyDescent="0.2">
      <c r="A84" s="158">
        <v>9</v>
      </c>
      <c r="B84" s="320" t="s">
        <v>15</v>
      </c>
      <c r="C84" s="320"/>
      <c r="D84" s="320"/>
      <c r="E84" s="320"/>
      <c r="F84" s="320"/>
      <c r="G84" s="320"/>
      <c r="H84" s="320"/>
      <c r="I84" s="320"/>
      <c r="J84" s="320"/>
      <c r="K84" s="320"/>
      <c r="L84" s="320"/>
      <c r="M84" s="320"/>
      <c r="N84" s="99">
        <v>0</v>
      </c>
      <c r="O84" s="105">
        <v>0</v>
      </c>
    </row>
    <row r="85" spans="1:16" x14ac:dyDescent="0.2">
      <c r="A85" s="158">
        <v>10</v>
      </c>
      <c r="B85" s="320" t="str">
        <f>'Year One'!B85</f>
        <v>Other</v>
      </c>
      <c r="C85" s="320"/>
      <c r="D85" s="320"/>
      <c r="E85" s="320"/>
      <c r="F85" s="320"/>
      <c r="G85" s="320"/>
      <c r="H85" s="320"/>
      <c r="I85" s="320"/>
      <c r="J85" s="320"/>
      <c r="K85" s="320"/>
      <c r="L85" s="320"/>
      <c r="M85" s="320"/>
      <c r="N85" s="99">
        <v>0</v>
      </c>
      <c r="O85" s="105">
        <v>0</v>
      </c>
    </row>
    <row r="86" spans="1:16" x14ac:dyDescent="0.2">
      <c r="A86" s="320"/>
      <c r="B86" s="320"/>
      <c r="C86" s="320"/>
      <c r="D86" s="320"/>
      <c r="E86" s="320"/>
      <c r="F86" s="320"/>
      <c r="G86" s="320"/>
      <c r="H86" s="320"/>
      <c r="I86" s="320"/>
      <c r="J86" s="320"/>
      <c r="K86" s="320"/>
      <c r="L86" s="320"/>
      <c r="M86" s="320"/>
      <c r="N86" s="320"/>
      <c r="O86" s="320"/>
    </row>
    <row r="87" spans="1:16" x14ac:dyDescent="0.2">
      <c r="A87" s="318" t="s">
        <v>122</v>
      </c>
      <c r="B87" s="318"/>
      <c r="C87" s="318"/>
      <c r="D87" s="318"/>
      <c r="E87" s="318"/>
      <c r="F87" s="318"/>
      <c r="G87" s="318"/>
      <c r="H87" s="318"/>
      <c r="I87" s="318"/>
      <c r="J87" s="318"/>
      <c r="K87" s="318"/>
      <c r="L87" s="318"/>
      <c r="M87" s="318"/>
      <c r="N87" s="92">
        <f>ROUND(SUM(N76:N85),0)</f>
        <v>0</v>
      </c>
      <c r="O87" s="154">
        <f>ROUND(SUM(O76:O85),0)</f>
        <v>0</v>
      </c>
    </row>
    <row r="88" spans="1:16" x14ac:dyDescent="0.2">
      <c r="A88" s="347"/>
      <c r="B88" s="347"/>
      <c r="C88" s="347"/>
      <c r="D88" s="347"/>
      <c r="E88" s="347"/>
      <c r="F88" s="347"/>
      <c r="G88" s="347"/>
      <c r="H88" s="347"/>
      <c r="I88" s="347"/>
      <c r="J88" s="347"/>
      <c r="K88" s="347"/>
      <c r="L88" s="347"/>
      <c r="M88" s="347"/>
      <c r="N88" s="347"/>
      <c r="O88" s="347"/>
      <c r="P88" s="76"/>
    </row>
    <row r="89" spans="1:16" x14ac:dyDescent="0.2">
      <c r="A89" s="318" t="s">
        <v>123</v>
      </c>
      <c r="B89" s="318"/>
      <c r="C89" s="318"/>
      <c r="D89" s="318"/>
      <c r="E89" s="318"/>
      <c r="F89" s="318"/>
      <c r="G89" s="318"/>
      <c r="H89" s="318"/>
      <c r="I89" s="318"/>
      <c r="J89" s="318"/>
      <c r="K89" s="318"/>
      <c r="L89" s="318"/>
      <c r="M89" s="318"/>
      <c r="N89" s="92">
        <f>SUM(N37+N42+N51+N57+N65+N73+N87)</f>
        <v>0</v>
      </c>
      <c r="O89" s="154">
        <f>SUM(O37+O42+O51+O57+O65+O73+O87)</f>
        <v>0</v>
      </c>
    </row>
    <row r="90" spans="1:16" x14ac:dyDescent="0.2">
      <c r="A90" s="350"/>
      <c r="B90" s="350"/>
      <c r="C90" s="350"/>
      <c r="D90" s="350"/>
      <c r="E90" s="350"/>
      <c r="F90" s="350"/>
      <c r="G90" s="350"/>
      <c r="H90" s="350"/>
      <c r="I90" s="350"/>
      <c r="J90" s="350"/>
      <c r="K90" s="350"/>
      <c r="L90" s="350"/>
      <c r="M90" s="350"/>
      <c r="N90" s="350"/>
      <c r="O90" s="350"/>
    </row>
    <row r="91" spans="1:16" x14ac:dyDescent="0.2">
      <c r="A91" s="350" t="s">
        <v>109</v>
      </c>
      <c r="B91" s="350"/>
      <c r="C91" s="350"/>
      <c r="D91" s="350"/>
      <c r="E91" s="350"/>
      <c r="F91" s="350"/>
      <c r="G91" s="350"/>
      <c r="H91" s="350"/>
      <c r="I91" s="350"/>
      <c r="J91" s="350"/>
      <c r="K91" s="350"/>
      <c r="L91" s="350"/>
      <c r="M91" s="350"/>
      <c r="N91" s="350"/>
      <c r="O91" s="350"/>
    </row>
    <row r="92" spans="1:16" x14ac:dyDescent="0.2">
      <c r="A92" s="158" t="s">
        <v>47</v>
      </c>
      <c r="B92" s="137" t="str">
        <f>'Year One'!B92</f>
        <v>Other Rate</v>
      </c>
      <c r="C92" s="158" t="s">
        <v>47</v>
      </c>
      <c r="D92" s="161" t="s">
        <v>287</v>
      </c>
      <c r="E92" s="134">
        <f>'Year One'!E92</f>
        <v>0</v>
      </c>
      <c r="F92" s="352"/>
      <c r="G92" s="352"/>
      <c r="H92" s="161" t="s">
        <v>288</v>
      </c>
      <c r="I92" s="106">
        <f>IF(B92="On-Campus",SUM(N89-(N51+N42+N65+N84)),N89)</f>
        <v>0</v>
      </c>
      <c r="J92" s="320" t="str">
        <f>BaseType</f>
        <v>MTDC</v>
      </c>
      <c r="K92" s="320"/>
      <c r="L92" s="320"/>
      <c r="M92" s="320"/>
      <c r="N92" s="90">
        <f>ROUND(SUM(E92*I92),0)</f>
        <v>0</v>
      </c>
      <c r="O92" s="154">
        <f>ROUND(((O89-(O42+O51+O65+O84))*0.354)+((N89-(N42+N51+N65+N84))*0.354),0)</f>
        <v>0</v>
      </c>
    </row>
    <row r="93" spans="1:16" x14ac:dyDescent="0.2">
      <c r="A93" s="320"/>
      <c r="B93" s="320"/>
      <c r="C93" s="320"/>
      <c r="D93" s="320"/>
      <c r="E93" s="320"/>
      <c r="F93" s="320"/>
      <c r="G93" s="320"/>
      <c r="H93" s="320"/>
      <c r="I93" s="320"/>
      <c r="J93" s="320"/>
      <c r="K93" s="320"/>
      <c r="L93" s="320"/>
      <c r="M93" s="320"/>
      <c r="N93" s="320"/>
      <c r="O93" s="320"/>
    </row>
    <row r="94" spans="1:16" x14ac:dyDescent="0.2">
      <c r="A94" s="345" t="s">
        <v>124</v>
      </c>
      <c r="B94" s="345"/>
      <c r="C94" s="345"/>
      <c r="D94" s="345"/>
      <c r="E94" s="345"/>
      <c r="F94" s="345"/>
      <c r="G94" s="345"/>
      <c r="H94" s="345"/>
      <c r="I94" s="345"/>
      <c r="J94" s="345"/>
      <c r="K94" s="345"/>
      <c r="L94" s="345"/>
      <c r="M94" s="345"/>
      <c r="N94" s="107">
        <f>SUM(N89+N92)</f>
        <v>0</v>
      </c>
      <c r="O94" s="154">
        <f>SUM(O89+O92)</f>
        <v>0</v>
      </c>
    </row>
    <row r="95" spans="1:16" x14ac:dyDescent="0.2">
      <c r="A95" s="347" t="s">
        <v>106</v>
      </c>
      <c r="B95" s="347"/>
      <c r="C95" s="347"/>
      <c r="D95" s="347"/>
      <c r="E95" s="347"/>
      <c r="F95" s="347"/>
      <c r="G95" s="347"/>
      <c r="H95" s="347"/>
      <c r="I95" s="347"/>
      <c r="J95" s="347"/>
      <c r="K95" s="347"/>
      <c r="L95" s="347"/>
      <c r="M95" s="347"/>
      <c r="N95" s="347"/>
      <c r="O95" s="347"/>
    </row>
    <row r="96" spans="1:16" x14ac:dyDescent="0.2">
      <c r="A96" s="347"/>
      <c r="B96" s="347"/>
      <c r="C96" s="347"/>
      <c r="D96" s="347"/>
      <c r="E96" s="347"/>
      <c r="F96" s="347"/>
      <c r="G96" s="347"/>
      <c r="H96" s="347"/>
      <c r="I96" s="347"/>
      <c r="J96" s="347"/>
      <c r="K96" s="161"/>
      <c r="L96" s="108" t="s">
        <v>14</v>
      </c>
      <c r="M96" s="108"/>
      <c r="N96" s="309">
        <f>N94+O94</f>
        <v>0</v>
      </c>
      <c r="O96" s="309"/>
    </row>
    <row r="97" spans="1:16" x14ac:dyDescent="0.2">
      <c r="A97" s="304" t="str">
        <f>Update</f>
        <v>Template updated: 09/08/23</v>
      </c>
      <c r="B97" s="304"/>
      <c r="C97" s="304"/>
      <c r="D97" s="304"/>
      <c r="E97" s="304"/>
      <c r="F97" s="304"/>
      <c r="G97" s="304"/>
      <c r="H97" s="304"/>
      <c r="I97" s="304"/>
      <c r="J97" s="304"/>
      <c r="K97" s="304"/>
      <c r="L97" s="304"/>
      <c r="M97" s="304"/>
      <c r="N97" s="304"/>
      <c r="O97" s="304"/>
    </row>
    <row r="98" spans="1:16" ht="15" customHeight="1" x14ac:dyDescent="0.2">
      <c r="A98" s="304" t="s">
        <v>105</v>
      </c>
      <c r="B98" s="304"/>
      <c r="C98" s="304"/>
      <c r="D98" s="304"/>
      <c r="E98" s="304"/>
      <c r="F98" s="304"/>
      <c r="G98" s="304"/>
      <c r="H98" s="304"/>
      <c r="I98" s="304"/>
      <c r="J98" s="304"/>
      <c r="K98" s="304"/>
      <c r="L98" s="304"/>
      <c r="M98" s="304"/>
      <c r="N98" s="304"/>
      <c r="O98" s="304"/>
    </row>
    <row r="99" spans="1:16" x14ac:dyDescent="0.2">
      <c r="A99" s="304"/>
      <c r="B99" s="304"/>
      <c r="C99" s="304"/>
      <c r="D99" s="304"/>
      <c r="E99" s="304"/>
      <c r="F99" s="304"/>
      <c r="G99" s="304"/>
      <c r="H99" s="304"/>
      <c r="I99" s="304"/>
      <c r="J99" s="304"/>
      <c r="K99" s="304"/>
      <c r="L99" s="304"/>
      <c r="M99" s="304"/>
      <c r="N99" s="304"/>
      <c r="O99" s="304"/>
    </row>
    <row r="100" spans="1:16" x14ac:dyDescent="0.2">
      <c r="A100" s="304"/>
      <c r="B100" s="304"/>
      <c r="C100" s="304"/>
      <c r="D100" s="304"/>
      <c r="E100" s="304"/>
      <c r="F100" s="304"/>
      <c r="G100" s="304"/>
      <c r="H100" s="304"/>
      <c r="I100" s="304"/>
      <c r="J100" s="304"/>
      <c r="K100" s="304"/>
      <c r="L100" s="304"/>
      <c r="M100" s="304"/>
      <c r="N100" s="304"/>
      <c r="O100" s="304"/>
    </row>
    <row r="101" spans="1:16" x14ac:dyDescent="0.2">
      <c r="A101" s="304"/>
      <c r="B101" s="304"/>
      <c r="C101" s="304"/>
      <c r="D101" s="304"/>
      <c r="E101" s="304"/>
      <c r="F101" s="304"/>
      <c r="G101" s="304"/>
      <c r="H101" s="304"/>
      <c r="I101" s="304"/>
      <c r="J101" s="304"/>
      <c r="K101" s="304"/>
      <c r="L101" s="304"/>
      <c r="M101" s="304"/>
      <c r="N101" s="304"/>
      <c r="O101" s="304"/>
    </row>
    <row r="102" spans="1:16" x14ac:dyDescent="0.2">
      <c r="A102" s="304"/>
      <c r="B102" s="304"/>
      <c r="C102" s="304"/>
      <c r="D102" s="304"/>
      <c r="E102" s="304"/>
      <c r="F102" s="304"/>
      <c r="G102" s="304"/>
      <c r="H102" s="304"/>
      <c r="I102" s="304"/>
      <c r="J102" s="304"/>
      <c r="K102" s="304"/>
      <c r="L102" s="304"/>
      <c r="M102" s="304"/>
      <c r="N102" s="304"/>
      <c r="O102" s="304"/>
    </row>
    <row r="103" spans="1:16" x14ac:dyDescent="0.2">
      <c r="A103" s="304"/>
      <c r="B103" s="304"/>
      <c r="C103" s="304"/>
      <c r="D103" s="304"/>
      <c r="E103" s="304"/>
      <c r="F103" s="304"/>
      <c r="G103" s="304"/>
      <c r="H103" s="304"/>
      <c r="I103" s="304"/>
      <c r="J103" s="304"/>
      <c r="K103" s="304"/>
      <c r="L103" s="304"/>
      <c r="M103" s="304"/>
      <c r="N103" s="304"/>
      <c r="O103" s="304"/>
    </row>
    <row r="104" spans="1:16" x14ac:dyDescent="0.2">
      <c r="A104" s="304"/>
      <c r="B104" s="304"/>
      <c r="C104" s="304"/>
      <c r="D104" s="304"/>
      <c r="E104" s="304"/>
      <c r="F104" s="304"/>
      <c r="G104" s="304"/>
      <c r="H104" s="304"/>
      <c r="I104" s="304"/>
      <c r="J104" s="304"/>
      <c r="K104" s="304"/>
      <c r="L104" s="304"/>
      <c r="M104" s="304"/>
      <c r="N104" s="304"/>
      <c r="O104" s="304"/>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G21:H21"/>
    <mergeCell ref="K25:M25"/>
    <mergeCell ref="K26:M26"/>
    <mergeCell ref="K27:M27"/>
    <mergeCell ref="K28:M28"/>
    <mergeCell ref="K29:M29"/>
    <mergeCell ref="K31:M31"/>
    <mergeCell ref="K32:M32"/>
    <mergeCell ref="K33:M33"/>
    <mergeCell ref="K23:L23"/>
    <mergeCell ref="A30:O30"/>
    <mergeCell ref="A98:O104"/>
    <mergeCell ref="A93:O93"/>
    <mergeCell ref="A94:M94"/>
    <mergeCell ref="A95:O95"/>
    <mergeCell ref="A96:J96"/>
    <mergeCell ref="N96:O96"/>
    <mergeCell ref="A97:O97"/>
    <mergeCell ref="A88:O88"/>
    <mergeCell ref="A89:M89"/>
    <mergeCell ref="A90:O90"/>
    <mergeCell ref="A91:O91"/>
    <mergeCell ref="F92:G92"/>
    <mergeCell ref="J92:M92"/>
    <mergeCell ref="B84:D84"/>
    <mergeCell ref="E84:M84"/>
    <mergeCell ref="B85:D85"/>
    <mergeCell ref="E85:M85"/>
    <mergeCell ref="A86:O86"/>
    <mergeCell ref="A87:M87"/>
    <mergeCell ref="B81:D81"/>
    <mergeCell ref="E81:M81"/>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A34:O34"/>
    <mergeCell ref="A35:I35"/>
    <mergeCell ref="A22:O22"/>
    <mergeCell ref="A23:I23"/>
    <mergeCell ref="A24:O24"/>
    <mergeCell ref="B26:C26"/>
    <mergeCell ref="B27:C27"/>
    <mergeCell ref="B28:C28"/>
    <mergeCell ref="B29:C29"/>
    <mergeCell ref="G31:I31"/>
    <mergeCell ref="G32:I32"/>
    <mergeCell ref="G33:I33"/>
    <mergeCell ref="K35:M35"/>
    <mergeCell ref="G16:H16"/>
    <mergeCell ref="G17:H17"/>
    <mergeCell ref="G18:H18"/>
    <mergeCell ref="G19:H19"/>
    <mergeCell ref="G20:H20"/>
    <mergeCell ref="A5:O5"/>
    <mergeCell ref="A14:I14"/>
    <mergeCell ref="A15:O15"/>
    <mergeCell ref="C4:I4"/>
    <mergeCell ref="J4:K4"/>
    <mergeCell ref="L4:O4"/>
    <mergeCell ref="A1:O1"/>
    <mergeCell ref="K14:L14"/>
    <mergeCell ref="A13:O13"/>
    <mergeCell ref="A2:I2"/>
    <mergeCell ref="J2:K2"/>
    <mergeCell ref="L2:O2"/>
    <mergeCell ref="C3:I3"/>
    <mergeCell ref="J3:K3"/>
    <mergeCell ref="L3:O3"/>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4:D85 C83:D83 N32:N33 D40:E40 N54:N55 B17 B7 I17:I21 F17:F21 B18:B21 B8:B12 I7:I12 A13 A7 J7:O12 A8:A12 D8:G12 A18:A21 D18:E21 A17 G17 G21 J17:O17 J18:O21 D7:H7 D17:E17 E92 B92 J92 A16:C16 E16:G16 I16:M16 G18 G19 G20 A15:O15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400-000000000000}">
          <x14:formula1>
            <xm:f>Lists!$D$24:$D$28</xm:f>
          </x14:formula1>
          <xm:sqref>B92</xm:sqref>
        </x14:dataValidation>
        <x14:dataValidation type="list" allowBlank="1" showDropDown="1" showInputMessage="1" showErrorMessage="1" xr:uid="{00000000-0002-0000-0400-000001000000}">
          <x14:formula1>
            <xm:f>Lists!$D$2:$D$5</xm:f>
          </x14:formula1>
          <xm:sqref>C32:C33</xm:sqref>
        </x14:dataValidation>
        <x14:dataValidation type="list" allowBlank="1" showDropDown="1" showInputMessage="1" showErrorMessage="1" xr:uid="{00000000-0002-0000-0400-000002000000}">
          <x14:formula1>
            <xm:f>Lists!$A$2:$A$12</xm:f>
          </x14:formula1>
          <xm:sqref>C7:C12</xm:sqref>
        </x14:dataValidation>
        <x14:dataValidation type="list" allowBlank="1" showDropDown="1" showInputMessage="1" showErrorMessage="1" xr:uid="{00000000-0002-0000-0400-000003000000}">
          <x14:formula1>
            <xm:f>Lists!$A$14:$A$49</xm:f>
          </x14:formula1>
          <xm:sqref>C17:C21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8.7109375" style="76" customWidth="1"/>
    <col min="5" max="5" width="8.42578125" style="76" customWidth="1"/>
    <col min="6" max="6" width="9.710937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8.710937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31" t="s">
        <v>114</v>
      </c>
      <c r="B1" s="331"/>
      <c r="C1" s="331"/>
      <c r="D1" s="331"/>
      <c r="E1" s="331"/>
      <c r="F1" s="331"/>
      <c r="G1" s="331"/>
      <c r="H1" s="331"/>
      <c r="I1" s="331"/>
      <c r="J1" s="331"/>
      <c r="K1" s="331"/>
      <c r="L1" s="331"/>
      <c r="M1" s="331"/>
      <c r="N1" s="331"/>
      <c r="O1" s="331"/>
    </row>
    <row r="2" spans="1:16" ht="13.15" customHeight="1" x14ac:dyDescent="0.2">
      <c r="A2" s="394" t="s">
        <v>77</v>
      </c>
      <c r="B2" s="395"/>
      <c r="C2" s="395"/>
      <c r="D2" s="395"/>
      <c r="E2" s="395"/>
      <c r="F2" s="395"/>
      <c r="G2" s="395"/>
      <c r="H2" s="395"/>
      <c r="I2" s="396"/>
      <c r="J2" s="397" t="s">
        <v>82</v>
      </c>
      <c r="K2" s="398"/>
      <c r="L2" s="399">
        <f>'Year One'!L2:O2</f>
        <v>0</v>
      </c>
      <c r="M2" s="400"/>
      <c r="N2" s="400"/>
      <c r="O2" s="401"/>
    </row>
    <row r="3" spans="1:16" x14ac:dyDescent="0.2">
      <c r="A3" s="290"/>
      <c r="B3" s="78" t="s">
        <v>78</v>
      </c>
      <c r="C3" s="402">
        <f>'Year One'!C3:I3</f>
        <v>0</v>
      </c>
      <c r="D3" s="403"/>
      <c r="E3" s="403"/>
      <c r="F3" s="403"/>
      <c r="G3" s="403"/>
      <c r="H3" s="403"/>
      <c r="I3" s="404"/>
      <c r="J3" s="405" t="s">
        <v>80</v>
      </c>
      <c r="K3" s="406"/>
      <c r="L3" s="407">
        <f>'Year One'!L3:O3</f>
        <v>0</v>
      </c>
      <c r="M3" s="408"/>
      <c r="N3" s="408"/>
      <c r="O3" s="409"/>
    </row>
    <row r="4" spans="1:16" x14ac:dyDescent="0.2">
      <c r="A4" s="290"/>
      <c r="B4" s="289" t="s">
        <v>79</v>
      </c>
      <c r="C4" s="402" t="s">
        <v>330</v>
      </c>
      <c r="D4" s="403"/>
      <c r="E4" s="403"/>
      <c r="F4" s="403"/>
      <c r="G4" s="403"/>
      <c r="H4" s="403"/>
      <c r="I4" s="404"/>
      <c r="J4" s="410" t="s">
        <v>81</v>
      </c>
      <c r="K4" s="411"/>
      <c r="L4" s="399">
        <f>'Year One'!L4:O4</f>
        <v>0</v>
      </c>
      <c r="M4" s="400"/>
      <c r="N4" s="400"/>
      <c r="O4" s="401"/>
    </row>
    <row r="5" spans="1:16" x14ac:dyDescent="0.2">
      <c r="A5" s="315"/>
      <c r="B5" s="315"/>
      <c r="C5" s="315"/>
      <c r="D5" s="315"/>
      <c r="E5" s="315"/>
      <c r="F5" s="315"/>
      <c r="G5" s="315"/>
      <c r="H5" s="315"/>
      <c r="I5" s="315"/>
      <c r="J5" s="315"/>
      <c r="K5" s="315"/>
      <c r="L5" s="315"/>
      <c r="M5" s="315"/>
      <c r="N5" s="315"/>
      <c r="O5" s="315"/>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Four'!I7*1.03</f>
        <v>0</v>
      </c>
      <c r="J7" s="88">
        <f>ROUND((I7*D7)+(I7/9*G7*F7),0)</f>
        <v>0</v>
      </c>
      <c r="K7" s="89">
        <f>'Year Four'!K7*1.02</f>
        <v>0.41781881376000002</v>
      </c>
      <c r="L7" s="89">
        <v>0.17899999999999999</v>
      </c>
      <c r="M7" s="88">
        <f>ROUND(((D7*I7)*K7)+(I7/9*F7*G7)*L7,0)</f>
        <v>0</v>
      </c>
      <c r="N7" s="90">
        <f t="shared" ref="N7:N12" si="0">J7+M7</f>
        <v>0</v>
      </c>
      <c r="O7" s="153">
        <f>'Cost Share'!N140</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Four'!I8*1.03</f>
        <v>0</v>
      </c>
      <c r="J8" s="88">
        <f t="shared" ref="J8:J12" si="3">ROUND((I8*D8)+(I8/9*G8*F8),0)</f>
        <v>0</v>
      </c>
      <c r="K8" s="89">
        <f>'Year Four'!K8*1.02</f>
        <v>0.41781881376000002</v>
      </c>
      <c r="L8" s="89">
        <v>0.17899999999999999</v>
      </c>
      <c r="M8" s="88">
        <f t="shared" ref="M8:M12" si="4">ROUND(((D8*I8)*K8)+(I8/9*F8*G8)*L8,0)</f>
        <v>0</v>
      </c>
      <c r="N8" s="90">
        <f t="shared" si="0"/>
        <v>0</v>
      </c>
      <c r="O8" s="153">
        <f>'Cost Share'!N141</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Four'!I9*1.03</f>
        <v>0</v>
      </c>
      <c r="J9" s="88">
        <f t="shared" si="3"/>
        <v>0</v>
      </c>
      <c r="K9" s="89">
        <f>'Year Four'!K9*1.02</f>
        <v>0.41781881376000002</v>
      </c>
      <c r="L9" s="89">
        <v>0.17899999999999999</v>
      </c>
      <c r="M9" s="88">
        <f t="shared" si="4"/>
        <v>0</v>
      </c>
      <c r="N9" s="90">
        <f t="shared" si="0"/>
        <v>0</v>
      </c>
      <c r="O9" s="153">
        <f>'Cost Share'!N142</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Four'!I10*1.03</f>
        <v>0</v>
      </c>
      <c r="J10" s="88">
        <f t="shared" si="3"/>
        <v>0</v>
      </c>
      <c r="K10" s="89">
        <f>'Year Four'!K10*1.02</f>
        <v>0.41781881376000002</v>
      </c>
      <c r="L10" s="89">
        <v>0.17899999999999999</v>
      </c>
      <c r="M10" s="88">
        <f t="shared" si="4"/>
        <v>0</v>
      </c>
      <c r="N10" s="90">
        <f t="shared" si="0"/>
        <v>0</v>
      </c>
      <c r="O10" s="153">
        <f>'Cost Share'!N143</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Four'!I11*1.03</f>
        <v>0</v>
      </c>
      <c r="J11" s="88">
        <f t="shared" si="3"/>
        <v>0</v>
      </c>
      <c r="K11" s="89">
        <f>'Year Four'!K11*1.02</f>
        <v>0.41781881376000002</v>
      </c>
      <c r="L11" s="89">
        <v>0.17899999999999999</v>
      </c>
      <c r="M11" s="88">
        <f t="shared" si="4"/>
        <v>0</v>
      </c>
      <c r="N11" s="90">
        <f t="shared" si="0"/>
        <v>0</v>
      </c>
      <c r="O11" s="153">
        <f>'Cost Share'!N144</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Four'!I12*1.03</f>
        <v>0</v>
      </c>
      <c r="J12" s="88">
        <f t="shared" si="3"/>
        <v>0</v>
      </c>
      <c r="K12" s="89">
        <f>'Year Four'!K12*1.02</f>
        <v>0.41781881376000002</v>
      </c>
      <c r="L12" s="89">
        <v>0.17899999999999999</v>
      </c>
      <c r="M12" s="88">
        <f t="shared" si="4"/>
        <v>0</v>
      </c>
      <c r="N12" s="90">
        <f t="shared" si="0"/>
        <v>0</v>
      </c>
      <c r="O12" s="153">
        <f>'Cost Share'!N145</f>
        <v>0</v>
      </c>
    </row>
    <row r="13" spans="1:16" s="66" customFormat="1" x14ac:dyDescent="0.2">
      <c r="A13" s="335"/>
      <c r="B13" s="333"/>
      <c r="C13" s="333"/>
      <c r="D13" s="333"/>
      <c r="E13" s="333"/>
      <c r="F13" s="333"/>
      <c r="G13" s="333"/>
      <c r="H13" s="333"/>
      <c r="I13" s="333"/>
      <c r="J13" s="333"/>
      <c r="K13" s="333"/>
      <c r="L13" s="333"/>
      <c r="M13" s="333"/>
      <c r="N13" s="333"/>
      <c r="O13" s="334"/>
    </row>
    <row r="14" spans="1:16" x14ac:dyDescent="0.2">
      <c r="A14" s="318" t="s">
        <v>115</v>
      </c>
      <c r="B14" s="318"/>
      <c r="C14" s="318"/>
      <c r="D14" s="318"/>
      <c r="E14" s="318"/>
      <c r="F14" s="318"/>
      <c r="G14" s="318"/>
      <c r="H14" s="318"/>
      <c r="I14" s="318"/>
      <c r="J14" s="92">
        <f>SUM(J7:J12)</f>
        <v>0</v>
      </c>
      <c r="K14" s="360"/>
      <c r="L14" s="361"/>
      <c r="M14" s="93">
        <f>SUM(M7:M12)</f>
        <v>0</v>
      </c>
      <c r="N14" s="92">
        <f>SUM(N7:N12)</f>
        <v>0</v>
      </c>
      <c r="O14" s="154">
        <f>SUM(O7:O12)</f>
        <v>0</v>
      </c>
    </row>
    <row r="15" spans="1:16" s="66" customFormat="1" x14ac:dyDescent="0.2">
      <c r="A15" s="312"/>
      <c r="B15" s="312"/>
      <c r="C15" s="312"/>
      <c r="D15" s="312"/>
      <c r="E15" s="312"/>
      <c r="F15" s="312"/>
      <c r="G15" s="312"/>
      <c r="H15" s="312"/>
      <c r="I15" s="312"/>
      <c r="J15" s="312"/>
      <c r="K15" s="312"/>
      <c r="L15" s="312"/>
      <c r="M15" s="312"/>
      <c r="N15" s="312"/>
      <c r="O15" s="312"/>
    </row>
    <row r="16" spans="1:16" s="82" customFormat="1" ht="24" x14ac:dyDescent="0.2">
      <c r="B16" s="80" t="s">
        <v>48</v>
      </c>
      <c r="C16" s="80" t="s">
        <v>187</v>
      </c>
      <c r="D16" s="142" t="s">
        <v>265</v>
      </c>
      <c r="E16" s="143" t="s">
        <v>76</v>
      </c>
      <c r="F16" s="142" t="s">
        <v>13</v>
      </c>
      <c r="G16" s="365"/>
      <c r="H16" s="36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65"/>
      <c r="H17" s="366"/>
      <c r="I17" s="87">
        <f>'Year Four'!I17*1.03</f>
        <v>0</v>
      </c>
      <c r="J17" s="95">
        <f>ROUND(I17/12*D17*E17,0)</f>
        <v>0</v>
      </c>
      <c r="K17" s="89">
        <f>'Year Four'!K17*1.02</f>
        <v>0.44271475344</v>
      </c>
      <c r="L17" s="159"/>
      <c r="M17" s="90">
        <f>ROUND(J17*K17,0)</f>
        <v>0</v>
      </c>
      <c r="N17" s="90">
        <f>J17+M17</f>
        <v>0</v>
      </c>
      <c r="O17" s="153">
        <f>'Cost Share'!N150</f>
        <v>0</v>
      </c>
    </row>
    <row r="18" spans="1:15" x14ac:dyDescent="0.2">
      <c r="A18" s="158">
        <v>2</v>
      </c>
      <c r="B18" s="157" t="str">
        <f>'Year One'!B18</f>
        <v>insert name</v>
      </c>
      <c r="C18" s="157" t="str">
        <f>'Year One'!C18</f>
        <v>P&amp;S Regular Salaried - FULL ELIGIBILITY</v>
      </c>
      <c r="D18" s="136">
        <v>0</v>
      </c>
      <c r="E18" s="163"/>
      <c r="F18" s="94">
        <f t="shared" ref="F18:F21" si="5">D18*E18</f>
        <v>0</v>
      </c>
      <c r="G18" s="365"/>
      <c r="H18" s="366"/>
      <c r="I18" s="87">
        <f>'Year Four'!I18*1.03</f>
        <v>0</v>
      </c>
      <c r="J18" s="95">
        <f t="shared" ref="J18:J21" si="6">ROUND(I18/12*D18*E18,0)</f>
        <v>0</v>
      </c>
      <c r="K18" s="89">
        <f>'Year Four'!K18*1.02</f>
        <v>0.44271475344</v>
      </c>
      <c r="L18" s="159"/>
      <c r="M18" s="90">
        <f t="shared" ref="M18:M21" si="7">ROUND(J18*K18,0)</f>
        <v>0</v>
      </c>
      <c r="N18" s="90">
        <f>J18+M18</f>
        <v>0</v>
      </c>
      <c r="O18" s="153">
        <f>'Cost Share'!N151</f>
        <v>0</v>
      </c>
    </row>
    <row r="19" spans="1:15" x14ac:dyDescent="0.2">
      <c r="A19" s="158">
        <v>3</v>
      </c>
      <c r="B19" s="157" t="str">
        <f>'Year One'!B19</f>
        <v>insert name</v>
      </c>
      <c r="C19" s="157" t="str">
        <f>'Year One'!C19</f>
        <v>P&amp;S Regular Salaried - FULL ELIGIBILITY</v>
      </c>
      <c r="D19" s="136">
        <v>0</v>
      </c>
      <c r="E19" s="163"/>
      <c r="F19" s="94">
        <f t="shared" si="5"/>
        <v>0</v>
      </c>
      <c r="G19" s="365"/>
      <c r="H19" s="366"/>
      <c r="I19" s="87">
        <f>'Year Four'!I19*1.03</f>
        <v>0</v>
      </c>
      <c r="J19" s="95">
        <f t="shared" si="6"/>
        <v>0</v>
      </c>
      <c r="K19" s="89">
        <f>'Year Four'!K19*1.02</f>
        <v>0.44271475344</v>
      </c>
      <c r="L19" s="159"/>
      <c r="M19" s="90">
        <f t="shared" si="7"/>
        <v>0</v>
      </c>
      <c r="N19" s="90">
        <f>J19+M19</f>
        <v>0</v>
      </c>
      <c r="O19" s="153">
        <f>'Cost Share'!N152</f>
        <v>0</v>
      </c>
    </row>
    <row r="20" spans="1:15" x14ac:dyDescent="0.2">
      <c r="A20" s="158">
        <v>4</v>
      </c>
      <c r="B20" s="157" t="str">
        <f>'Year One'!B20</f>
        <v>insert name</v>
      </c>
      <c r="C20" s="157" t="str">
        <f>'Year One'!C20</f>
        <v>P&amp;S Regular Salaried - FULL ELIGIBILITY</v>
      </c>
      <c r="D20" s="136">
        <v>0</v>
      </c>
      <c r="E20" s="163"/>
      <c r="F20" s="94">
        <f t="shared" si="5"/>
        <v>0</v>
      </c>
      <c r="G20" s="365"/>
      <c r="H20" s="366"/>
      <c r="I20" s="87">
        <f>'Year Four'!I20*1.03</f>
        <v>0</v>
      </c>
      <c r="J20" s="95">
        <f t="shared" si="6"/>
        <v>0</v>
      </c>
      <c r="K20" s="89">
        <f>'Year Four'!K20*1.02</f>
        <v>0.44271475344</v>
      </c>
      <c r="L20" s="159"/>
      <c r="M20" s="90">
        <f t="shared" si="7"/>
        <v>0</v>
      </c>
      <c r="N20" s="90">
        <f>J20+M20</f>
        <v>0</v>
      </c>
      <c r="O20" s="153">
        <f>'Cost Share'!N153</f>
        <v>0</v>
      </c>
    </row>
    <row r="21" spans="1:15" x14ac:dyDescent="0.2">
      <c r="A21" s="158">
        <v>5</v>
      </c>
      <c r="B21" s="157" t="str">
        <f>'Year One'!B21</f>
        <v>insert name</v>
      </c>
      <c r="C21" s="157" t="str">
        <f>'Year One'!C21</f>
        <v>P&amp;S Regular Salaried - FULL ELIGIBILITY</v>
      </c>
      <c r="D21" s="136">
        <v>0</v>
      </c>
      <c r="E21" s="163"/>
      <c r="F21" s="94">
        <f t="shared" si="5"/>
        <v>0</v>
      </c>
      <c r="G21" s="365"/>
      <c r="H21" s="366"/>
      <c r="I21" s="87">
        <f>'Year Four'!I21*1.03</f>
        <v>0</v>
      </c>
      <c r="J21" s="95">
        <f t="shared" si="6"/>
        <v>0</v>
      </c>
      <c r="K21" s="89">
        <f>'Year Four'!K21*1.02</f>
        <v>0.44271475344</v>
      </c>
      <c r="L21" s="159"/>
      <c r="M21" s="90">
        <f t="shared" si="7"/>
        <v>0</v>
      </c>
      <c r="N21" s="90">
        <f>J21+M21</f>
        <v>0</v>
      </c>
      <c r="O21" s="153">
        <f>'Cost Share'!N154</f>
        <v>0</v>
      </c>
    </row>
    <row r="22" spans="1:15" x14ac:dyDescent="0.2">
      <c r="A22" s="320"/>
      <c r="B22" s="320"/>
      <c r="C22" s="320"/>
      <c r="D22" s="320"/>
      <c r="E22" s="320"/>
      <c r="F22" s="320"/>
      <c r="G22" s="320"/>
      <c r="H22" s="320"/>
      <c r="I22" s="320"/>
      <c r="J22" s="320"/>
      <c r="K22" s="320"/>
      <c r="L22" s="320"/>
      <c r="M22" s="320"/>
      <c r="N22" s="320"/>
      <c r="O22" s="320"/>
    </row>
    <row r="23" spans="1:15" x14ac:dyDescent="0.2">
      <c r="A23" s="318" t="s">
        <v>116</v>
      </c>
      <c r="B23" s="318"/>
      <c r="C23" s="318"/>
      <c r="D23" s="318"/>
      <c r="E23" s="318"/>
      <c r="F23" s="318"/>
      <c r="G23" s="318"/>
      <c r="H23" s="318"/>
      <c r="I23" s="318"/>
      <c r="J23" s="92">
        <f>SUM(J17:J21)</f>
        <v>0</v>
      </c>
      <c r="K23" s="360"/>
      <c r="L23" s="361"/>
      <c r="M23" s="92">
        <f>SUM(M17:M21)</f>
        <v>0</v>
      </c>
      <c r="N23" s="92">
        <f>SUM(N17:N21)</f>
        <v>0</v>
      </c>
      <c r="O23" s="154">
        <f>SUM(O17:O21)</f>
        <v>0</v>
      </c>
    </row>
    <row r="24" spans="1:15" s="66" customFormat="1" x14ac:dyDescent="0.2">
      <c r="A24" s="312"/>
      <c r="B24" s="312"/>
      <c r="C24" s="312"/>
      <c r="D24" s="312"/>
      <c r="E24" s="312"/>
      <c r="F24" s="312"/>
      <c r="G24" s="312"/>
      <c r="H24" s="312"/>
      <c r="I24" s="312"/>
      <c r="J24" s="312"/>
      <c r="K24" s="312"/>
      <c r="L24" s="312"/>
      <c r="M24" s="312"/>
      <c r="N24" s="312"/>
      <c r="O24" s="312"/>
    </row>
    <row r="25" spans="1:15" s="82" customFormat="1" ht="36" customHeight="1" x14ac:dyDescent="0.2">
      <c r="A25" s="96"/>
      <c r="B25" s="97" t="s">
        <v>51</v>
      </c>
      <c r="C25" s="96"/>
      <c r="D25" s="81" t="s">
        <v>266</v>
      </c>
      <c r="E25" s="144" t="s">
        <v>267</v>
      </c>
      <c r="F25" s="144" t="s">
        <v>268</v>
      </c>
      <c r="G25" s="145" t="s">
        <v>269</v>
      </c>
      <c r="H25" s="96"/>
      <c r="I25" s="139" t="s">
        <v>231</v>
      </c>
      <c r="J25" s="140" t="s">
        <v>49</v>
      </c>
      <c r="K25" s="354"/>
      <c r="L25" s="355"/>
      <c r="M25" s="356"/>
      <c r="N25" s="141" t="s">
        <v>335</v>
      </c>
      <c r="O25" s="141" t="s">
        <v>204</v>
      </c>
    </row>
    <row r="26" spans="1:15" x14ac:dyDescent="0.2">
      <c r="A26" s="158">
        <v>1</v>
      </c>
      <c r="B26" s="320" t="s">
        <v>52</v>
      </c>
      <c r="C26" s="320"/>
      <c r="D26" s="86"/>
      <c r="E26" s="163"/>
      <c r="F26" s="86"/>
      <c r="G26" s="86"/>
      <c r="H26" s="98"/>
      <c r="I26" s="119">
        <v>0</v>
      </c>
      <c r="J26" s="90">
        <f>ROUND((D26*I26*E26)+(F26*I26*G26),0)</f>
        <v>0</v>
      </c>
      <c r="K26" s="354"/>
      <c r="L26" s="355"/>
      <c r="M26" s="356"/>
      <c r="N26" s="90">
        <f>J26</f>
        <v>0</v>
      </c>
      <c r="O26" s="153">
        <f>'Cost Share'!N159</f>
        <v>0</v>
      </c>
    </row>
    <row r="27" spans="1:15" x14ac:dyDescent="0.2">
      <c r="A27" s="158">
        <v>2</v>
      </c>
      <c r="B27" s="320" t="s">
        <v>52</v>
      </c>
      <c r="C27" s="320"/>
      <c r="D27" s="86"/>
      <c r="E27" s="163"/>
      <c r="F27" s="86"/>
      <c r="G27" s="86"/>
      <c r="H27" s="98"/>
      <c r="I27" s="119">
        <v>0</v>
      </c>
      <c r="J27" s="90">
        <f t="shared" ref="J27:J29" si="8">ROUND((D27*I27*E27)+(F27*I27*G27),0)</f>
        <v>0</v>
      </c>
      <c r="K27" s="354"/>
      <c r="L27" s="355"/>
      <c r="M27" s="356"/>
      <c r="N27" s="90">
        <f t="shared" ref="N27:N29" si="9">J27</f>
        <v>0</v>
      </c>
      <c r="O27" s="153">
        <f>'Cost Share'!N160</f>
        <v>0</v>
      </c>
    </row>
    <row r="28" spans="1:15" x14ac:dyDescent="0.2">
      <c r="A28" s="158">
        <v>3</v>
      </c>
      <c r="B28" s="320" t="s">
        <v>6</v>
      </c>
      <c r="C28" s="320"/>
      <c r="D28" s="86"/>
      <c r="E28" s="163"/>
      <c r="F28" s="86"/>
      <c r="G28" s="86"/>
      <c r="H28" s="98"/>
      <c r="I28" s="119">
        <v>0</v>
      </c>
      <c r="J28" s="90">
        <f t="shared" si="8"/>
        <v>0</v>
      </c>
      <c r="K28" s="354"/>
      <c r="L28" s="355"/>
      <c r="M28" s="356"/>
      <c r="N28" s="90">
        <f t="shared" si="9"/>
        <v>0</v>
      </c>
      <c r="O28" s="153">
        <f>'Cost Share'!N161</f>
        <v>0</v>
      </c>
    </row>
    <row r="29" spans="1:15" x14ac:dyDescent="0.2">
      <c r="A29" s="158">
        <v>4</v>
      </c>
      <c r="B29" s="320" t="s">
        <v>6</v>
      </c>
      <c r="C29" s="320"/>
      <c r="D29" s="86"/>
      <c r="E29" s="163"/>
      <c r="F29" s="86"/>
      <c r="G29" s="86"/>
      <c r="H29" s="98"/>
      <c r="I29" s="119">
        <v>0</v>
      </c>
      <c r="J29" s="90">
        <f t="shared" si="8"/>
        <v>0</v>
      </c>
      <c r="K29" s="354"/>
      <c r="L29" s="355"/>
      <c r="M29" s="356"/>
      <c r="N29" s="90">
        <f t="shared" si="9"/>
        <v>0</v>
      </c>
      <c r="O29" s="153">
        <f>'Cost Share'!N162</f>
        <v>0</v>
      </c>
    </row>
    <row r="30" spans="1:15" x14ac:dyDescent="0.2">
      <c r="A30" s="320"/>
      <c r="B30" s="320"/>
      <c r="C30" s="320"/>
      <c r="D30" s="320"/>
      <c r="E30" s="320"/>
      <c r="F30" s="320"/>
      <c r="G30" s="320"/>
      <c r="H30" s="320"/>
      <c r="I30" s="320"/>
      <c r="J30" s="320"/>
      <c r="K30" s="320"/>
      <c r="L30" s="320"/>
      <c r="M30" s="320"/>
      <c r="N30" s="320"/>
      <c r="O30" s="320"/>
    </row>
    <row r="31" spans="1:15" ht="24" x14ac:dyDescent="0.2">
      <c r="A31" s="158"/>
      <c r="B31" s="158"/>
      <c r="C31" s="80" t="s">
        <v>187</v>
      </c>
      <c r="D31" s="146" t="s">
        <v>270</v>
      </c>
      <c r="E31" s="147" t="s">
        <v>108</v>
      </c>
      <c r="F31" s="147" t="s">
        <v>46</v>
      </c>
      <c r="G31" s="367"/>
      <c r="H31" s="367"/>
      <c r="I31" s="367"/>
      <c r="J31" s="146" t="s">
        <v>49</v>
      </c>
      <c r="K31" s="357"/>
      <c r="L31" s="358"/>
      <c r="M31" s="359"/>
      <c r="N31" s="141" t="s">
        <v>335</v>
      </c>
      <c r="O31" s="141" t="s">
        <v>204</v>
      </c>
    </row>
    <row r="32" spans="1:15" x14ac:dyDescent="0.2">
      <c r="A32" s="158">
        <v>5</v>
      </c>
      <c r="B32" s="158" t="s">
        <v>0</v>
      </c>
      <c r="C32" s="137" t="str">
        <f>GAOne</f>
        <v>All other Master's students</v>
      </c>
      <c r="D32" s="86"/>
      <c r="E32" s="84">
        <v>0</v>
      </c>
      <c r="F32" s="100">
        <f>'Year Four'!F32*1.03</f>
        <v>12511.15593196</v>
      </c>
      <c r="G32" s="368"/>
      <c r="H32" s="368"/>
      <c r="I32" s="368"/>
      <c r="J32" s="91">
        <f>ROUND((D32*E32*F32),0)</f>
        <v>0</v>
      </c>
      <c r="K32" s="357"/>
      <c r="L32" s="358"/>
      <c r="M32" s="359"/>
      <c r="N32" s="101">
        <f>J32</f>
        <v>0</v>
      </c>
      <c r="O32" s="153">
        <f>'Cost Share'!N165</f>
        <v>0</v>
      </c>
    </row>
    <row r="33" spans="1:15" x14ac:dyDescent="0.2">
      <c r="A33" s="158">
        <v>6</v>
      </c>
      <c r="B33" s="158" t="s">
        <v>0</v>
      </c>
      <c r="C33" s="137" t="str">
        <f>GATwo</f>
        <v>All other Master's students</v>
      </c>
      <c r="D33" s="86"/>
      <c r="E33" s="84">
        <v>0</v>
      </c>
      <c r="F33" s="100">
        <f>'Year Four'!F33*1.03</f>
        <v>12511.15593196</v>
      </c>
      <c r="G33" s="368"/>
      <c r="H33" s="368"/>
      <c r="I33" s="368"/>
      <c r="J33" s="91">
        <f>ROUND((D33*E33*F33),0)</f>
        <v>0</v>
      </c>
      <c r="K33" s="357"/>
      <c r="L33" s="358"/>
      <c r="M33" s="359"/>
      <c r="N33" s="101">
        <f>J33</f>
        <v>0</v>
      </c>
      <c r="O33" s="153">
        <f>'Cost Share'!N166</f>
        <v>0</v>
      </c>
    </row>
    <row r="34" spans="1:15" x14ac:dyDescent="0.2">
      <c r="A34" s="320"/>
      <c r="B34" s="320"/>
      <c r="C34" s="320"/>
      <c r="D34" s="320"/>
      <c r="E34" s="320"/>
      <c r="F34" s="320"/>
      <c r="G34" s="320"/>
      <c r="H34" s="320"/>
      <c r="I34" s="320"/>
      <c r="J34" s="320"/>
      <c r="K34" s="320"/>
      <c r="L34" s="320"/>
      <c r="M34" s="320"/>
      <c r="N34" s="320"/>
      <c r="O34" s="320"/>
    </row>
    <row r="35" spans="1:15" x14ac:dyDescent="0.2">
      <c r="A35" s="318" t="s">
        <v>289</v>
      </c>
      <c r="B35" s="318"/>
      <c r="C35" s="318"/>
      <c r="D35" s="318"/>
      <c r="E35" s="318"/>
      <c r="F35" s="318"/>
      <c r="G35" s="318"/>
      <c r="H35" s="318"/>
      <c r="I35" s="318"/>
      <c r="J35" s="102">
        <f>SUM(J26:J33)</f>
        <v>0</v>
      </c>
      <c r="K35" s="391"/>
      <c r="L35" s="392"/>
      <c r="M35" s="393"/>
      <c r="N35" s="92">
        <f>SUM(N26:N33)</f>
        <v>0</v>
      </c>
      <c r="O35" s="154">
        <f>SUM(O26:O33)</f>
        <v>0</v>
      </c>
    </row>
    <row r="36" spans="1:15" s="66" customFormat="1" ht="26.1" customHeight="1" x14ac:dyDescent="0.2">
      <c r="A36" s="335"/>
      <c r="B36" s="333"/>
      <c r="C36" s="333"/>
      <c r="D36" s="333"/>
      <c r="E36" s="333"/>
      <c r="F36" s="333"/>
      <c r="G36" s="333"/>
      <c r="H36" s="333"/>
      <c r="I36" s="334"/>
      <c r="J36" s="144" t="s">
        <v>336</v>
      </c>
      <c r="K36" s="335"/>
      <c r="L36" s="334"/>
      <c r="M36" s="144" t="s">
        <v>337</v>
      </c>
      <c r="N36" s="144" t="s">
        <v>338</v>
      </c>
      <c r="O36" s="294" t="s">
        <v>334</v>
      </c>
    </row>
    <row r="37" spans="1:15" x14ac:dyDescent="0.2">
      <c r="A37" s="318" t="s">
        <v>117</v>
      </c>
      <c r="B37" s="318"/>
      <c r="C37" s="318"/>
      <c r="D37" s="318"/>
      <c r="E37" s="318"/>
      <c r="F37" s="318"/>
      <c r="G37" s="318"/>
      <c r="H37" s="318"/>
      <c r="I37" s="318"/>
      <c r="J37" s="92">
        <f>+SUM(J14+J35+J23)</f>
        <v>0</v>
      </c>
      <c r="K37" s="325"/>
      <c r="L37" s="325"/>
      <c r="M37" s="92">
        <f>+SUM(M14+M35+M23)</f>
        <v>0</v>
      </c>
      <c r="N37" s="92">
        <f>+SUM(N14+N35+N23)</f>
        <v>0</v>
      </c>
      <c r="O37" s="154">
        <f>SUM(O35,O23,O14)</f>
        <v>0</v>
      </c>
    </row>
    <row r="38" spans="1:15" s="66" customFormat="1" x14ac:dyDescent="0.2">
      <c r="A38" s="312"/>
      <c r="B38" s="312"/>
      <c r="C38" s="312"/>
      <c r="D38" s="312"/>
      <c r="E38" s="312"/>
      <c r="F38" s="312"/>
      <c r="G38" s="312"/>
      <c r="H38" s="312"/>
      <c r="I38" s="312"/>
      <c r="J38" s="312"/>
      <c r="K38" s="312"/>
      <c r="L38" s="312"/>
      <c r="M38" s="312"/>
      <c r="N38" s="312"/>
      <c r="O38" s="312"/>
    </row>
    <row r="39" spans="1:15" s="66" customFormat="1" ht="24" customHeight="1" x14ac:dyDescent="0.2">
      <c r="A39" s="157"/>
      <c r="B39" s="97" t="s">
        <v>62</v>
      </c>
      <c r="C39" s="157"/>
      <c r="D39" s="144" t="s">
        <v>104</v>
      </c>
      <c r="E39" s="146" t="s">
        <v>270</v>
      </c>
      <c r="F39" s="336" t="s">
        <v>47</v>
      </c>
      <c r="G39" s="337"/>
      <c r="H39" s="337"/>
      <c r="I39" s="337"/>
      <c r="J39" s="337"/>
      <c r="K39" s="337"/>
      <c r="L39" s="337"/>
      <c r="M39" s="337"/>
      <c r="N39" s="337"/>
      <c r="O39" s="390"/>
    </row>
    <row r="40" spans="1:15" x14ac:dyDescent="0.2">
      <c r="A40" s="158">
        <v>1</v>
      </c>
      <c r="B40" s="158" t="s">
        <v>62</v>
      </c>
      <c r="C40" s="157"/>
      <c r="D40" s="103">
        <f>SUM('Year Four'!D40*0.04)+'Year Four'!D40</f>
        <v>11733.6813568</v>
      </c>
      <c r="E40" s="160"/>
      <c r="F40" s="342"/>
      <c r="G40" s="342"/>
      <c r="H40" s="342"/>
      <c r="I40" s="342"/>
      <c r="J40" s="342"/>
      <c r="K40" s="342"/>
      <c r="L40" s="342"/>
      <c r="M40" s="342"/>
      <c r="N40" s="120">
        <f>ROUND(SUM(D40*E40),0)</f>
        <v>0</v>
      </c>
      <c r="O40" s="104">
        <v>0</v>
      </c>
    </row>
    <row r="41" spans="1:15" x14ac:dyDescent="0.2">
      <c r="A41" s="320"/>
      <c r="B41" s="320"/>
      <c r="C41" s="320"/>
      <c r="D41" s="320"/>
      <c r="E41" s="320"/>
      <c r="F41" s="320"/>
      <c r="G41" s="320"/>
      <c r="H41" s="320"/>
      <c r="I41" s="320"/>
      <c r="J41" s="320"/>
      <c r="K41" s="320"/>
      <c r="L41" s="320"/>
      <c r="M41" s="320"/>
      <c r="N41" s="320"/>
      <c r="O41" s="320"/>
    </row>
    <row r="42" spans="1:15" x14ac:dyDescent="0.2">
      <c r="A42" s="318" t="s">
        <v>118</v>
      </c>
      <c r="B42" s="318"/>
      <c r="C42" s="318"/>
      <c r="D42" s="318"/>
      <c r="E42" s="318"/>
      <c r="F42" s="318"/>
      <c r="G42" s="318"/>
      <c r="H42" s="318"/>
      <c r="I42" s="318"/>
      <c r="J42" s="318"/>
      <c r="K42" s="318"/>
      <c r="L42" s="318"/>
      <c r="M42" s="318"/>
      <c r="N42" s="92">
        <f>N40</f>
        <v>0</v>
      </c>
      <c r="O42" s="154">
        <f>SUM(O40)</f>
        <v>0</v>
      </c>
    </row>
    <row r="43" spans="1:15" x14ac:dyDescent="0.2">
      <c r="A43" s="312"/>
      <c r="B43" s="312"/>
      <c r="C43" s="312"/>
      <c r="D43" s="312"/>
      <c r="E43" s="312"/>
      <c r="F43" s="312"/>
      <c r="G43" s="312"/>
      <c r="H43" s="312"/>
      <c r="I43" s="312"/>
      <c r="J43" s="312"/>
      <c r="K43" s="312"/>
      <c r="L43" s="312"/>
      <c r="M43" s="312"/>
      <c r="N43" s="312"/>
      <c r="O43" s="312"/>
    </row>
    <row r="44" spans="1:15" x14ac:dyDescent="0.2">
      <c r="A44" s="158"/>
      <c r="B44" s="162" t="s">
        <v>54</v>
      </c>
      <c r="C44" s="320" t="s">
        <v>209</v>
      </c>
      <c r="D44" s="320"/>
      <c r="E44" s="320"/>
      <c r="F44" s="320"/>
      <c r="G44" s="320"/>
      <c r="H44" s="320"/>
      <c r="I44" s="320"/>
      <c r="J44" s="320"/>
      <c r="K44" s="320"/>
      <c r="L44" s="320"/>
      <c r="M44" s="320"/>
      <c r="N44" s="320"/>
      <c r="O44" s="320"/>
    </row>
    <row r="45" spans="1:15" x14ac:dyDescent="0.2">
      <c r="A45" s="158">
        <v>1</v>
      </c>
      <c r="B45" s="330" t="s">
        <v>47</v>
      </c>
      <c r="C45" s="330"/>
      <c r="D45" s="330"/>
      <c r="E45" s="330"/>
      <c r="F45" s="330"/>
      <c r="G45" s="330"/>
      <c r="H45" s="330"/>
      <c r="I45" s="326" t="s">
        <v>47</v>
      </c>
      <c r="J45" s="326"/>
      <c r="K45" s="326"/>
      <c r="L45" s="326"/>
      <c r="M45" s="326"/>
      <c r="N45" s="99">
        <v>0</v>
      </c>
      <c r="O45" s="105">
        <v>0</v>
      </c>
    </row>
    <row r="46" spans="1:15" x14ac:dyDescent="0.2">
      <c r="A46" s="158">
        <v>2</v>
      </c>
      <c r="B46" s="330"/>
      <c r="C46" s="330"/>
      <c r="D46" s="330"/>
      <c r="E46" s="330"/>
      <c r="F46" s="330"/>
      <c r="G46" s="330"/>
      <c r="H46" s="330"/>
      <c r="I46" s="326"/>
      <c r="J46" s="326"/>
      <c r="K46" s="326"/>
      <c r="L46" s="326"/>
      <c r="M46" s="326"/>
      <c r="N46" s="99">
        <v>0</v>
      </c>
      <c r="O46" s="105">
        <v>0</v>
      </c>
    </row>
    <row r="47" spans="1:15" x14ac:dyDescent="0.2">
      <c r="A47" s="158">
        <v>3</v>
      </c>
      <c r="B47" s="330"/>
      <c r="C47" s="330"/>
      <c r="D47" s="330"/>
      <c r="E47" s="330"/>
      <c r="F47" s="330"/>
      <c r="G47" s="330"/>
      <c r="H47" s="330"/>
      <c r="I47" s="326"/>
      <c r="J47" s="326"/>
      <c r="K47" s="326"/>
      <c r="L47" s="326"/>
      <c r="M47" s="326"/>
      <c r="N47" s="99">
        <v>0</v>
      </c>
      <c r="O47" s="105">
        <v>0</v>
      </c>
    </row>
    <row r="48" spans="1:15" x14ac:dyDescent="0.2">
      <c r="A48" s="158">
        <v>4</v>
      </c>
      <c r="B48" s="330"/>
      <c r="C48" s="330"/>
      <c r="D48" s="330"/>
      <c r="E48" s="330"/>
      <c r="F48" s="330"/>
      <c r="G48" s="330"/>
      <c r="H48" s="330"/>
      <c r="I48" s="326"/>
      <c r="J48" s="326"/>
      <c r="K48" s="326"/>
      <c r="L48" s="326"/>
      <c r="M48" s="326"/>
      <c r="N48" s="99">
        <v>0</v>
      </c>
      <c r="O48" s="105">
        <v>0</v>
      </c>
    </row>
    <row r="49" spans="1:15" x14ac:dyDescent="0.2">
      <c r="A49" s="158">
        <v>5</v>
      </c>
      <c r="B49" s="330"/>
      <c r="C49" s="330"/>
      <c r="D49" s="330"/>
      <c r="E49" s="330"/>
      <c r="F49" s="330"/>
      <c r="G49" s="330"/>
      <c r="H49" s="330"/>
      <c r="I49" s="326"/>
      <c r="J49" s="326"/>
      <c r="K49" s="326"/>
      <c r="L49" s="326"/>
      <c r="M49" s="326"/>
      <c r="N49" s="99">
        <v>0</v>
      </c>
      <c r="O49" s="105">
        <v>0</v>
      </c>
    </row>
    <row r="50" spans="1:15" x14ac:dyDescent="0.2">
      <c r="A50" s="320"/>
      <c r="B50" s="320"/>
      <c r="C50" s="320"/>
      <c r="D50" s="320"/>
      <c r="E50" s="320"/>
      <c r="F50" s="320"/>
      <c r="G50" s="320"/>
      <c r="H50" s="320"/>
      <c r="I50" s="320"/>
      <c r="J50" s="320"/>
      <c r="K50" s="320"/>
      <c r="L50" s="320"/>
      <c r="M50" s="320"/>
      <c r="N50" s="320"/>
      <c r="O50" s="320"/>
    </row>
    <row r="51" spans="1:15" x14ac:dyDescent="0.2">
      <c r="A51" s="318" t="s">
        <v>119</v>
      </c>
      <c r="B51" s="318"/>
      <c r="C51" s="318"/>
      <c r="D51" s="318"/>
      <c r="E51" s="318"/>
      <c r="F51" s="318"/>
      <c r="G51" s="318"/>
      <c r="H51" s="318"/>
      <c r="I51" s="318"/>
      <c r="J51" s="318"/>
      <c r="K51" s="318"/>
      <c r="L51" s="318"/>
      <c r="M51" s="318"/>
      <c r="N51" s="92">
        <f>ROUND(SUM(N45:N49),0)</f>
        <v>0</v>
      </c>
      <c r="O51" s="154">
        <f>ROUND(SUM(O45:O49),0)</f>
        <v>0</v>
      </c>
    </row>
    <row r="52" spans="1:15" x14ac:dyDescent="0.2">
      <c r="A52" s="320"/>
      <c r="B52" s="320"/>
      <c r="C52" s="320"/>
      <c r="D52" s="320"/>
      <c r="E52" s="320"/>
      <c r="F52" s="320"/>
      <c r="G52" s="320"/>
      <c r="H52" s="320"/>
      <c r="I52" s="320"/>
      <c r="J52" s="320"/>
      <c r="K52" s="320"/>
      <c r="L52" s="320"/>
      <c r="M52" s="320"/>
      <c r="N52" s="320"/>
      <c r="O52" s="320"/>
    </row>
    <row r="53" spans="1:15" x14ac:dyDescent="0.2">
      <c r="A53" s="158"/>
      <c r="B53" s="162" t="s">
        <v>9</v>
      </c>
      <c r="C53" s="320" t="s">
        <v>210</v>
      </c>
      <c r="D53" s="320"/>
      <c r="E53" s="320"/>
      <c r="F53" s="320"/>
      <c r="G53" s="320"/>
      <c r="H53" s="320"/>
      <c r="I53" s="320"/>
      <c r="J53" s="320"/>
      <c r="K53" s="320"/>
      <c r="L53" s="320"/>
      <c r="M53" s="320"/>
      <c r="N53" s="320"/>
      <c r="O53" s="320"/>
    </row>
    <row r="54" spans="1:15" x14ac:dyDescent="0.2">
      <c r="A54" s="158">
        <v>1</v>
      </c>
      <c r="B54" s="320" t="s">
        <v>1</v>
      </c>
      <c r="C54" s="320"/>
      <c r="D54" s="320"/>
      <c r="E54" s="320"/>
      <c r="F54" s="320"/>
      <c r="G54" s="320"/>
      <c r="H54" s="320"/>
      <c r="I54" s="320"/>
      <c r="J54" s="320"/>
      <c r="K54" s="320"/>
      <c r="L54" s="320"/>
      <c r="M54" s="320"/>
      <c r="N54" s="101">
        <f>SUM(Travel!N58)</f>
        <v>0</v>
      </c>
      <c r="O54" s="105">
        <v>0</v>
      </c>
    </row>
    <row r="55" spans="1:15" x14ac:dyDescent="0.2">
      <c r="A55" s="158">
        <v>2</v>
      </c>
      <c r="B55" s="320" t="s">
        <v>7</v>
      </c>
      <c r="C55" s="320"/>
      <c r="D55" s="320"/>
      <c r="E55" s="320"/>
      <c r="F55" s="320"/>
      <c r="G55" s="320"/>
      <c r="H55" s="320"/>
      <c r="I55" s="320"/>
      <c r="J55" s="320"/>
      <c r="K55" s="320"/>
      <c r="L55" s="320"/>
      <c r="M55" s="320"/>
      <c r="N55" s="101">
        <f>SUM(Travel!AD58)</f>
        <v>0</v>
      </c>
      <c r="O55" s="105">
        <v>0</v>
      </c>
    </row>
    <row r="56" spans="1:15" x14ac:dyDescent="0.2">
      <c r="A56" s="340"/>
      <c r="B56" s="340"/>
      <c r="C56" s="340"/>
      <c r="D56" s="340"/>
      <c r="E56" s="340"/>
      <c r="F56" s="340"/>
      <c r="G56" s="340"/>
      <c r="H56" s="340"/>
      <c r="I56" s="340"/>
      <c r="J56" s="340"/>
      <c r="K56" s="340"/>
      <c r="L56" s="340"/>
      <c r="M56" s="340"/>
      <c r="N56" s="340"/>
      <c r="O56" s="340"/>
    </row>
    <row r="57" spans="1:15" x14ac:dyDescent="0.2">
      <c r="A57" s="318" t="s">
        <v>120</v>
      </c>
      <c r="B57" s="318"/>
      <c r="C57" s="318"/>
      <c r="D57" s="318"/>
      <c r="E57" s="318"/>
      <c r="F57" s="318"/>
      <c r="G57" s="318"/>
      <c r="H57" s="318"/>
      <c r="I57" s="318"/>
      <c r="J57" s="318"/>
      <c r="K57" s="318"/>
      <c r="L57" s="318"/>
      <c r="M57" s="318"/>
      <c r="N57" s="92">
        <f>ROUND(SUM(N54:N55),0)</f>
        <v>0</v>
      </c>
      <c r="O57" s="154">
        <f>ROUND(SUM(O54:O55),0)</f>
        <v>0</v>
      </c>
    </row>
    <row r="58" spans="1:15" x14ac:dyDescent="0.2">
      <c r="A58" s="320"/>
      <c r="B58" s="320"/>
      <c r="C58" s="320"/>
      <c r="D58" s="320"/>
      <c r="E58" s="320"/>
      <c r="F58" s="320"/>
      <c r="G58" s="320"/>
      <c r="H58" s="320"/>
      <c r="I58" s="320"/>
      <c r="J58" s="320"/>
      <c r="K58" s="320"/>
      <c r="L58" s="320"/>
      <c r="M58" s="320"/>
      <c r="N58" s="320"/>
      <c r="O58" s="320"/>
    </row>
    <row r="59" spans="1:15" x14ac:dyDescent="0.2">
      <c r="A59" s="158"/>
      <c r="B59" s="162" t="s">
        <v>56</v>
      </c>
      <c r="C59" s="320" t="s">
        <v>211</v>
      </c>
      <c r="D59" s="320"/>
      <c r="E59" s="320"/>
      <c r="F59" s="320"/>
      <c r="G59" s="320"/>
      <c r="H59" s="320"/>
      <c r="I59" s="320"/>
      <c r="J59" s="320"/>
      <c r="K59" s="320"/>
      <c r="L59" s="320"/>
      <c r="M59" s="320"/>
      <c r="N59" s="320"/>
      <c r="O59" s="320"/>
    </row>
    <row r="60" spans="1:15" x14ac:dyDescent="0.2">
      <c r="A60" s="158">
        <v>1</v>
      </c>
      <c r="B60" s="158" t="s">
        <v>8</v>
      </c>
      <c r="C60" s="330" t="s">
        <v>47</v>
      </c>
      <c r="D60" s="330"/>
      <c r="E60" s="330"/>
      <c r="F60" s="330"/>
      <c r="G60" s="330"/>
      <c r="H60" s="330"/>
      <c r="I60" s="343"/>
      <c r="J60" s="343"/>
      <c r="K60" s="343"/>
      <c r="L60" s="343"/>
      <c r="M60" s="343"/>
      <c r="N60" s="99">
        <v>0</v>
      </c>
      <c r="O60" s="105">
        <v>0</v>
      </c>
    </row>
    <row r="61" spans="1:15" x14ac:dyDescent="0.2">
      <c r="A61" s="158">
        <v>2</v>
      </c>
      <c r="B61" s="158" t="s">
        <v>9</v>
      </c>
      <c r="C61" s="330"/>
      <c r="D61" s="330"/>
      <c r="E61" s="330"/>
      <c r="F61" s="330"/>
      <c r="G61" s="330"/>
      <c r="H61" s="330"/>
      <c r="I61" s="343"/>
      <c r="J61" s="343"/>
      <c r="K61" s="343"/>
      <c r="L61" s="343"/>
      <c r="M61" s="343"/>
      <c r="N61" s="99">
        <v>0</v>
      </c>
      <c r="O61" s="105">
        <v>0</v>
      </c>
    </row>
    <row r="62" spans="1:15" x14ac:dyDescent="0.2">
      <c r="A62" s="158">
        <v>3</v>
      </c>
      <c r="B62" s="158" t="s">
        <v>10</v>
      </c>
      <c r="C62" s="330"/>
      <c r="D62" s="330"/>
      <c r="E62" s="330"/>
      <c r="F62" s="330"/>
      <c r="G62" s="330"/>
      <c r="H62" s="330"/>
      <c r="I62" s="343"/>
      <c r="J62" s="343"/>
      <c r="K62" s="343"/>
      <c r="L62" s="343"/>
      <c r="M62" s="343"/>
      <c r="N62" s="99">
        <v>0</v>
      </c>
      <c r="O62" s="105">
        <v>0</v>
      </c>
    </row>
    <row r="63" spans="1:15" x14ac:dyDescent="0.2">
      <c r="A63" s="158">
        <v>4</v>
      </c>
      <c r="B63" s="158" t="s">
        <v>136</v>
      </c>
      <c r="C63" s="330"/>
      <c r="D63" s="330"/>
      <c r="E63" s="330"/>
      <c r="F63" s="330"/>
      <c r="G63" s="330"/>
      <c r="H63" s="330"/>
      <c r="I63" s="343"/>
      <c r="J63" s="343"/>
      <c r="K63" s="343"/>
      <c r="L63" s="343"/>
      <c r="M63" s="343"/>
      <c r="N63" s="99">
        <v>0</v>
      </c>
      <c r="O63" s="105">
        <v>0</v>
      </c>
    </row>
    <row r="64" spans="1:15" x14ac:dyDescent="0.2">
      <c r="A64" s="320"/>
      <c r="B64" s="320"/>
      <c r="C64" s="320"/>
      <c r="D64" s="320"/>
      <c r="E64" s="320"/>
      <c r="F64" s="320"/>
      <c r="G64" s="320"/>
      <c r="H64" s="320"/>
      <c r="I64" s="320"/>
      <c r="J64" s="320"/>
      <c r="K64" s="320"/>
      <c r="L64" s="320"/>
      <c r="M64" s="320"/>
      <c r="N64" s="320"/>
      <c r="O64" s="320"/>
    </row>
    <row r="65" spans="1:15" x14ac:dyDescent="0.2">
      <c r="A65" s="318" t="s">
        <v>121</v>
      </c>
      <c r="B65" s="318"/>
      <c r="C65" s="318"/>
      <c r="D65" s="318"/>
      <c r="E65" s="318"/>
      <c r="F65" s="318"/>
      <c r="G65" s="318"/>
      <c r="H65" s="318"/>
      <c r="I65" s="318"/>
      <c r="J65" s="318"/>
      <c r="K65" s="318"/>
      <c r="L65" s="318"/>
      <c r="M65" s="318"/>
      <c r="N65" s="92">
        <f>ROUND(SUM(N60:N63),0)</f>
        <v>0</v>
      </c>
      <c r="O65" s="154">
        <f>ROUND(SUM(O60:O63),0)</f>
        <v>0</v>
      </c>
    </row>
    <row r="66" spans="1:15" s="66" customFormat="1" x14ac:dyDescent="0.2">
      <c r="A66" s="323"/>
      <c r="B66" s="323"/>
      <c r="C66" s="323"/>
      <c r="D66" s="323"/>
      <c r="E66" s="323"/>
      <c r="F66" s="323"/>
      <c r="G66" s="323"/>
      <c r="H66" s="323"/>
      <c r="I66" s="323"/>
      <c r="J66" s="323"/>
      <c r="K66" s="323"/>
      <c r="L66" s="323"/>
      <c r="M66" s="323"/>
      <c r="N66" s="323"/>
      <c r="O66" s="323"/>
    </row>
    <row r="67" spans="1:15" x14ac:dyDescent="0.2">
      <c r="A67" s="158"/>
      <c r="B67" s="162" t="s">
        <v>3</v>
      </c>
      <c r="C67" s="320" t="s">
        <v>47</v>
      </c>
      <c r="D67" s="320"/>
      <c r="E67" s="320"/>
      <c r="F67" s="320"/>
      <c r="G67" s="320"/>
      <c r="H67" s="320"/>
      <c r="I67" s="320"/>
      <c r="J67" s="320"/>
      <c r="K67" s="320"/>
      <c r="L67" s="320"/>
      <c r="M67" s="320"/>
      <c r="N67" s="320"/>
      <c r="O67" s="320"/>
    </row>
    <row r="68" spans="1:15" x14ac:dyDescent="0.2">
      <c r="A68" s="158">
        <v>1</v>
      </c>
      <c r="B68" s="158" t="s">
        <v>137</v>
      </c>
      <c r="C68" s="330" t="s">
        <v>47</v>
      </c>
      <c r="D68" s="330"/>
      <c r="E68" s="330"/>
      <c r="F68" s="330"/>
      <c r="G68" s="330"/>
      <c r="H68" s="330"/>
      <c r="I68" s="343"/>
      <c r="J68" s="343"/>
      <c r="K68" s="343"/>
      <c r="L68" s="343"/>
      <c r="M68" s="343"/>
      <c r="N68" s="99">
        <v>0</v>
      </c>
      <c r="O68" s="105">
        <v>0</v>
      </c>
    </row>
    <row r="69" spans="1:15" x14ac:dyDescent="0.2">
      <c r="A69" s="158">
        <v>2</v>
      </c>
      <c r="B69" s="158" t="s">
        <v>137</v>
      </c>
      <c r="C69" s="330"/>
      <c r="D69" s="330"/>
      <c r="E69" s="330"/>
      <c r="F69" s="330"/>
      <c r="G69" s="330"/>
      <c r="H69" s="330"/>
      <c r="I69" s="343"/>
      <c r="J69" s="343"/>
      <c r="K69" s="343"/>
      <c r="L69" s="343"/>
      <c r="M69" s="343"/>
      <c r="N69" s="99">
        <v>0</v>
      </c>
      <c r="O69" s="105">
        <v>0</v>
      </c>
    </row>
    <row r="70" spans="1:15" x14ac:dyDescent="0.2">
      <c r="A70" s="158">
        <v>3</v>
      </c>
      <c r="B70" s="158" t="s">
        <v>137</v>
      </c>
      <c r="C70" s="330"/>
      <c r="D70" s="330"/>
      <c r="E70" s="330"/>
      <c r="F70" s="330"/>
      <c r="G70" s="330"/>
      <c r="H70" s="330"/>
      <c r="I70" s="343"/>
      <c r="J70" s="343"/>
      <c r="K70" s="343"/>
      <c r="L70" s="343"/>
      <c r="M70" s="343"/>
      <c r="N70" s="99">
        <v>0</v>
      </c>
      <c r="O70" s="105">
        <v>0</v>
      </c>
    </row>
    <row r="71" spans="1:15" x14ac:dyDescent="0.2">
      <c r="A71" s="158">
        <v>4</v>
      </c>
      <c r="B71" s="158" t="s">
        <v>137</v>
      </c>
      <c r="C71" s="330"/>
      <c r="D71" s="330"/>
      <c r="E71" s="330"/>
      <c r="F71" s="330"/>
      <c r="G71" s="330"/>
      <c r="H71" s="330"/>
      <c r="I71" s="343"/>
      <c r="J71" s="343"/>
      <c r="K71" s="343"/>
      <c r="L71" s="343"/>
      <c r="M71" s="343"/>
      <c r="N71" s="99">
        <v>0</v>
      </c>
      <c r="O71" s="105">
        <v>0</v>
      </c>
    </row>
    <row r="72" spans="1:15" x14ac:dyDescent="0.2">
      <c r="A72" s="320"/>
      <c r="B72" s="320"/>
      <c r="C72" s="320"/>
      <c r="D72" s="320"/>
      <c r="E72" s="320"/>
      <c r="F72" s="320"/>
      <c r="G72" s="320"/>
      <c r="H72" s="320"/>
      <c r="I72" s="320"/>
      <c r="J72" s="320"/>
      <c r="K72" s="320"/>
      <c r="L72" s="320"/>
      <c r="M72" s="320"/>
      <c r="N72" s="320"/>
      <c r="O72" s="320"/>
    </row>
    <row r="73" spans="1:15" x14ac:dyDescent="0.2">
      <c r="A73" s="318" t="s">
        <v>140</v>
      </c>
      <c r="B73" s="318"/>
      <c r="C73" s="318"/>
      <c r="D73" s="318"/>
      <c r="E73" s="318"/>
      <c r="F73" s="318"/>
      <c r="G73" s="318"/>
      <c r="H73" s="318"/>
      <c r="I73" s="318"/>
      <c r="J73" s="318"/>
      <c r="K73" s="318"/>
      <c r="L73" s="318"/>
      <c r="M73" s="318"/>
      <c r="N73" s="92">
        <f>ROUND(SUM(N68:N71),0)</f>
        <v>0</v>
      </c>
      <c r="O73" s="154">
        <f>ROUND(SUM(O68:O71),0)</f>
        <v>0</v>
      </c>
    </row>
    <row r="74" spans="1:15" s="66" customFormat="1" x14ac:dyDescent="0.2">
      <c r="A74" s="323"/>
      <c r="B74" s="323"/>
      <c r="C74" s="323"/>
      <c r="D74" s="323"/>
      <c r="E74" s="323"/>
      <c r="F74" s="323"/>
      <c r="G74" s="323"/>
      <c r="H74" s="323"/>
      <c r="I74" s="323"/>
      <c r="J74" s="323"/>
      <c r="K74" s="323"/>
      <c r="L74" s="323"/>
      <c r="M74" s="323"/>
      <c r="N74" s="323"/>
      <c r="O74" s="323"/>
    </row>
    <row r="75" spans="1:15" x14ac:dyDescent="0.2">
      <c r="A75" s="158"/>
      <c r="B75" s="162" t="s">
        <v>55</v>
      </c>
      <c r="C75" s="320"/>
      <c r="D75" s="320"/>
      <c r="E75" s="320"/>
      <c r="F75" s="320"/>
      <c r="G75" s="320"/>
      <c r="H75" s="320"/>
      <c r="I75" s="320"/>
      <c r="J75" s="320"/>
      <c r="K75" s="320"/>
      <c r="L75" s="320"/>
      <c r="M75" s="320"/>
      <c r="N75" s="320"/>
      <c r="O75" s="320"/>
    </row>
    <row r="76" spans="1:15" x14ac:dyDescent="0.2">
      <c r="A76" s="158">
        <v>1</v>
      </c>
      <c r="B76" s="320" t="str">
        <f>'Year One'!B76</f>
        <v>Computer Services</v>
      </c>
      <c r="C76" s="320"/>
      <c r="D76" s="320"/>
      <c r="E76" s="320"/>
      <c r="F76" s="320"/>
      <c r="G76" s="320"/>
      <c r="H76" s="320"/>
      <c r="I76" s="320"/>
      <c r="J76" s="320"/>
      <c r="K76" s="320"/>
      <c r="L76" s="320"/>
      <c r="M76" s="320"/>
      <c r="N76" s="99">
        <v>0</v>
      </c>
      <c r="O76" s="105">
        <v>0</v>
      </c>
    </row>
    <row r="77" spans="1:15" x14ac:dyDescent="0.2">
      <c r="A77" s="158">
        <v>2</v>
      </c>
      <c r="B77" s="320" t="str">
        <f>'Year One'!B77</f>
        <v>Software</v>
      </c>
      <c r="C77" s="320"/>
      <c r="D77" s="320"/>
      <c r="E77" s="353"/>
      <c r="F77" s="353"/>
      <c r="G77" s="353"/>
      <c r="H77" s="353"/>
      <c r="I77" s="353"/>
      <c r="J77" s="353"/>
      <c r="K77" s="353"/>
      <c r="L77" s="353"/>
      <c r="M77" s="353"/>
      <c r="N77" s="99">
        <v>0</v>
      </c>
      <c r="O77" s="105">
        <v>0</v>
      </c>
    </row>
    <row r="78" spans="1:15" x14ac:dyDescent="0.2">
      <c r="A78" s="158">
        <v>3</v>
      </c>
      <c r="B78" s="320" t="str">
        <f>'Year One'!B78</f>
        <v>Publication Costs</v>
      </c>
      <c r="C78" s="320"/>
      <c r="D78" s="320"/>
      <c r="E78" s="320"/>
      <c r="F78" s="320"/>
      <c r="G78" s="320"/>
      <c r="H78" s="320"/>
      <c r="I78" s="320"/>
      <c r="J78" s="320"/>
      <c r="K78" s="320"/>
      <c r="L78" s="320"/>
      <c r="M78" s="320"/>
      <c r="N78" s="99">
        <v>0</v>
      </c>
      <c r="O78" s="105">
        <v>0</v>
      </c>
    </row>
    <row r="79" spans="1:15" x14ac:dyDescent="0.2">
      <c r="A79" s="158">
        <v>4</v>
      </c>
      <c r="B79" s="320" t="str">
        <f>'Year One'!B79</f>
        <v>Copying</v>
      </c>
      <c r="C79" s="320"/>
      <c r="D79" s="320"/>
      <c r="E79" s="320"/>
      <c r="F79" s="320"/>
      <c r="G79" s="320"/>
      <c r="H79" s="320"/>
      <c r="I79" s="320"/>
      <c r="J79" s="320"/>
      <c r="K79" s="320"/>
      <c r="L79" s="320"/>
      <c r="M79" s="320"/>
      <c r="N79" s="99">
        <v>0</v>
      </c>
      <c r="O79" s="105">
        <v>0</v>
      </c>
    </row>
    <row r="80" spans="1:15" x14ac:dyDescent="0.2">
      <c r="A80" s="158">
        <v>5</v>
      </c>
      <c r="B80" s="320" t="str">
        <f>'Year One'!B80</f>
        <v>Postage</v>
      </c>
      <c r="C80" s="320"/>
      <c r="D80" s="320"/>
      <c r="E80" s="320"/>
      <c r="F80" s="320"/>
      <c r="G80" s="320"/>
      <c r="H80" s="320"/>
      <c r="I80" s="320"/>
      <c r="J80" s="320"/>
      <c r="K80" s="320"/>
      <c r="L80" s="320"/>
      <c r="M80" s="320"/>
      <c r="N80" s="99">
        <v>0</v>
      </c>
      <c r="O80" s="105">
        <v>0</v>
      </c>
    </row>
    <row r="81" spans="1:16" x14ac:dyDescent="0.2">
      <c r="A81" s="158">
        <v>6</v>
      </c>
      <c r="B81" s="320" t="str">
        <f>'Year One'!B81</f>
        <v>Human Subjects Compensation</v>
      </c>
      <c r="C81" s="320"/>
      <c r="D81" s="320"/>
      <c r="E81" s="320"/>
      <c r="F81" s="320"/>
      <c r="G81" s="320"/>
      <c r="H81" s="320"/>
      <c r="I81" s="320"/>
      <c r="J81" s="320"/>
      <c r="K81" s="320"/>
      <c r="L81" s="320"/>
      <c r="M81" s="320"/>
      <c r="N81" s="99">
        <v>0</v>
      </c>
      <c r="O81" s="105">
        <v>0</v>
      </c>
    </row>
    <row r="82" spans="1:16" x14ac:dyDescent="0.2">
      <c r="A82" s="158">
        <v>7</v>
      </c>
      <c r="B82" s="320" t="str">
        <f>'Year One'!B82</f>
        <v>Consultant</v>
      </c>
      <c r="C82" s="320"/>
      <c r="D82" s="320"/>
      <c r="E82" s="320"/>
      <c r="F82" s="320"/>
      <c r="G82" s="320"/>
      <c r="H82" s="320"/>
      <c r="I82" s="320"/>
      <c r="J82" s="320"/>
      <c r="K82" s="320"/>
      <c r="L82" s="320"/>
      <c r="M82" s="320"/>
      <c r="N82" s="99">
        <v>0</v>
      </c>
      <c r="O82" s="105">
        <v>0</v>
      </c>
    </row>
    <row r="83" spans="1:16" x14ac:dyDescent="0.2">
      <c r="A83" s="158">
        <v>8</v>
      </c>
      <c r="B83" s="320" t="s">
        <v>206</v>
      </c>
      <c r="C83" s="320"/>
      <c r="D83" s="320"/>
      <c r="E83" s="320"/>
      <c r="F83" s="320"/>
      <c r="G83" s="320"/>
      <c r="H83" s="320"/>
      <c r="I83" s="320"/>
      <c r="J83" s="320"/>
      <c r="K83" s="320"/>
      <c r="L83" s="320"/>
      <c r="M83" s="320"/>
      <c r="N83" s="99">
        <v>0</v>
      </c>
      <c r="O83" s="105">
        <v>0</v>
      </c>
    </row>
    <row r="84" spans="1:16" x14ac:dyDescent="0.2">
      <c r="A84" s="158">
        <v>9</v>
      </c>
      <c r="B84" s="320" t="s">
        <v>15</v>
      </c>
      <c r="C84" s="320"/>
      <c r="D84" s="320"/>
      <c r="E84" s="320"/>
      <c r="F84" s="320"/>
      <c r="G84" s="320"/>
      <c r="H84" s="320"/>
      <c r="I84" s="320"/>
      <c r="J84" s="320"/>
      <c r="K84" s="320"/>
      <c r="L84" s="320"/>
      <c r="M84" s="320"/>
      <c r="N84" s="99">
        <v>0</v>
      </c>
      <c r="O84" s="105">
        <v>0</v>
      </c>
    </row>
    <row r="85" spans="1:16" x14ac:dyDescent="0.2">
      <c r="A85" s="158">
        <v>10</v>
      </c>
      <c r="B85" s="320" t="str">
        <f>'Year One'!B85</f>
        <v>Other</v>
      </c>
      <c r="C85" s="320"/>
      <c r="D85" s="320"/>
      <c r="E85" s="320"/>
      <c r="F85" s="320"/>
      <c r="G85" s="320"/>
      <c r="H85" s="320"/>
      <c r="I85" s="320"/>
      <c r="J85" s="320"/>
      <c r="K85" s="320"/>
      <c r="L85" s="320"/>
      <c r="M85" s="320"/>
      <c r="N85" s="99">
        <v>0</v>
      </c>
      <c r="O85" s="105">
        <v>0</v>
      </c>
    </row>
    <row r="86" spans="1:16" x14ac:dyDescent="0.2">
      <c r="A86" s="320"/>
      <c r="B86" s="320"/>
      <c r="C86" s="320"/>
      <c r="D86" s="320"/>
      <c r="E86" s="320"/>
      <c r="F86" s="320"/>
      <c r="G86" s="320"/>
      <c r="H86" s="320"/>
      <c r="I86" s="320"/>
      <c r="J86" s="320"/>
      <c r="K86" s="320"/>
      <c r="L86" s="320"/>
      <c r="M86" s="320"/>
      <c r="N86" s="320"/>
      <c r="O86" s="320"/>
    </row>
    <row r="87" spans="1:16" x14ac:dyDescent="0.2">
      <c r="A87" s="318" t="s">
        <v>122</v>
      </c>
      <c r="B87" s="318"/>
      <c r="C87" s="318"/>
      <c r="D87" s="318"/>
      <c r="E87" s="318"/>
      <c r="F87" s="318"/>
      <c r="G87" s="318"/>
      <c r="H87" s="318"/>
      <c r="I87" s="318"/>
      <c r="J87" s="318"/>
      <c r="K87" s="318"/>
      <c r="L87" s="318"/>
      <c r="M87" s="318"/>
      <c r="N87" s="92">
        <f>ROUND(SUM(N76:N85),0)</f>
        <v>0</v>
      </c>
      <c r="O87" s="154">
        <f>ROUND(SUM(O76:O85),0)</f>
        <v>0</v>
      </c>
    </row>
    <row r="88" spans="1:16" x14ac:dyDescent="0.2">
      <c r="A88" s="347"/>
      <c r="B88" s="347"/>
      <c r="C88" s="347"/>
      <c r="D88" s="347"/>
      <c r="E88" s="347"/>
      <c r="F88" s="347"/>
      <c r="G88" s="347"/>
      <c r="H88" s="347"/>
      <c r="I88" s="347"/>
      <c r="J88" s="347"/>
      <c r="K88" s="347"/>
      <c r="L88" s="347"/>
      <c r="M88" s="347"/>
      <c r="N88" s="347"/>
      <c r="O88" s="347"/>
      <c r="P88" s="76"/>
    </row>
    <row r="89" spans="1:16" x14ac:dyDescent="0.2">
      <c r="A89" s="318" t="s">
        <v>123</v>
      </c>
      <c r="B89" s="318"/>
      <c r="C89" s="318"/>
      <c r="D89" s="318"/>
      <c r="E89" s="318"/>
      <c r="F89" s="318"/>
      <c r="G89" s="318"/>
      <c r="H89" s="318"/>
      <c r="I89" s="318"/>
      <c r="J89" s="318"/>
      <c r="K89" s="318"/>
      <c r="L89" s="318"/>
      <c r="M89" s="318"/>
      <c r="N89" s="92">
        <f>SUM(N37+N42+N51+N57+N65+N73+N87)</f>
        <v>0</v>
      </c>
      <c r="O89" s="154">
        <f>SUM(O37+O42+O51+O57+O65+O73+O87)</f>
        <v>0</v>
      </c>
    </row>
    <row r="90" spans="1:16" x14ac:dyDescent="0.2">
      <c r="A90" s="350"/>
      <c r="B90" s="350"/>
      <c r="C90" s="350"/>
      <c r="D90" s="350"/>
      <c r="E90" s="350"/>
      <c r="F90" s="350"/>
      <c r="G90" s="350"/>
      <c r="H90" s="350"/>
      <c r="I90" s="350"/>
      <c r="J90" s="350"/>
      <c r="K90" s="350"/>
      <c r="L90" s="350"/>
      <c r="M90" s="350"/>
      <c r="N90" s="350"/>
      <c r="O90" s="350"/>
    </row>
    <row r="91" spans="1:16" x14ac:dyDescent="0.2">
      <c r="A91" s="350" t="s">
        <v>109</v>
      </c>
      <c r="B91" s="350"/>
      <c r="C91" s="350"/>
      <c r="D91" s="350"/>
      <c r="E91" s="350"/>
      <c r="F91" s="350"/>
      <c r="G91" s="350"/>
      <c r="H91" s="350"/>
      <c r="I91" s="350"/>
      <c r="J91" s="350"/>
      <c r="K91" s="350"/>
      <c r="L91" s="350"/>
      <c r="M91" s="350"/>
      <c r="N91" s="350"/>
      <c r="O91" s="350"/>
    </row>
    <row r="92" spans="1:16" x14ac:dyDescent="0.2">
      <c r="A92" s="158" t="s">
        <v>47</v>
      </c>
      <c r="B92" s="137" t="str">
        <f>'Year One'!B92</f>
        <v>Other Rate</v>
      </c>
      <c r="C92" s="158" t="s">
        <v>47</v>
      </c>
      <c r="D92" s="161" t="s">
        <v>287</v>
      </c>
      <c r="E92" s="134">
        <f>'Year One'!E92</f>
        <v>0</v>
      </c>
      <c r="F92" s="352"/>
      <c r="G92" s="352"/>
      <c r="H92" s="161" t="s">
        <v>288</v>
      </c>
      <c r="I92" s="106">
        <f>IF(B92="On-Campus",SUM(N89-(N51+N42+N65+N84)),N89)</f>
        <v>0</v>
      </c>
      <c r="J92" s="320" t="str">
        <f>BaseType</f>
        <v>MTDC</v>
      </c>
      <c r="K92" s="320"/>
      <c r="L92" s="320"/>
      <c r="M92" s="320"/>
      <c r="N92" s="90">
        <f>ROUND(SUM(E92*I92),0)</f>
        <v>0</v>
      </c>
      <c r="O92" s="154">
        <f>ROUND(((O89-(O42+O51+O65+O84))*0.354)+((N89-(N42+N51+N65+N84))*0.354),0)</f>
        <v>0</v>
      </c>
    </row>
    <row r="93" spans="1:16" x14ac:dyDescent="0.2">
      <c r="A93" s="320"/>
      <c r="B93" s="320"/>
      <c r="C93" s="320"/>
      <c r="D93" s="320"/>
      <c r="E93" s="320"/>
      <c r="F93" s="320"/>
      <c r="G93" s="320"/>
      <c r="H93" s="320"/>
      <c r="I93" s="320"/>
      <c r="J93" s="320"/>
      <c r="K93" s="320"/>
      <c r="L93" s="320"/>
      <c r="M93" s="320"/>
      <c r="N93" s="320"/>
      <c r="O93" s="320"/>
    </row>
    <row r="94" spans="1:16" x14ac:dyDescent="0.2">
      <c r="A94" s="345" t="s">
        <v>124</v>
      </c>
      <c r="B94" s="345"/>
      <c r="C94" s="345"/>
      <c r="D94" s="345"/>
      <c r="E94" s="345"/>
      <c r="F94" s="345"/>
      <c r="G94" s="345"/>
      <c r="H94" s="345"/>
      <c r="I94" s="345"/>
      <c r="J94" s="345"/>
      <c r="K94" s="345"/>
      <c r="L94" s="345"/>
      <c r="M94" s="345"/>
      <c r="N94" s="107">
        <f>SUM(N89+N92)</f>
        <v>0</v>
      </c>
      <c r="O94" s="154">
        <f>SUM(O89+O92)</f>
        <v>0</v>
      </c>
    </row>
    <row r="95" spans="1:16" x14ac:dyDescent="0.2">
      <c r="A95" s="347" t="s">
        <v>106</v>
      </c>
      <c r="B95" s="347"/>
      <c r="C95" s="347"/>
      <c r="D95" s="347"/>
      <c r="E95" s="347"/>
      <c r="F95" s="347"/>
      <c r="G95" s="347"/>
      <c r="H95" s="347"/>
      <c r="I95" s="347"/>
      <c r="J95" s="347"/>
      <c r="K95" s="347"/>
      <c r="L95" s="347"/>
      <c r="M95" s="347"/>
      <c r="N95" s="347"/>
      <c r="O95" s="347"/>
    </row>
    <row r="96" spans="1:16" x14ac:dyDescent="0.2">
      <c r="A96" s="347"/>
      <c r="B96" s="347"/>
      <c r="C96" s="347"/>
      <c r="D96" s="347"/>
      <c r="E96" s="347"/>
      <c r="F96" s="347"/>
      <c r="G96" s="347"/>
      <c r="H96" s="347"/>
      <c r="I96" s="347"/>
      <c r="J96" s="347"/>
      <c r="K96" s="161"/>
      <c r="L96" s="108" t="s">
        <v>14</v>
      </c>
      <c r="M96" s="108"/>
      <c r="N96" s="309">
        <f>N94+O94</f>
        <v>0</v>
      </c>
      <c r="O96" s="309"/>
    </row>
    <row r="97" spans="1:16" x14ac:dyDescent="0.2">
      <c r="A97" s="304" t="str">
        <f>Update</f>
        <v>Template updated: 09/08/23</v>
      </c>
      <c r="B97" s="304"/>
      <c r="C97" s="304"/>
      <c r="D97" s="304"/>
      <c r="E97" s="304"/>
      <c r="F97" s="304"/>
      <c r="G97" s="304"/>
      <c r="H97" s="304"/>
      <c r="I97" s="304"/>
      <c r="J97" s="304"/>
      <c r="K97" s="304"/>
      <c r="L97" s="304"/>
      <c r="M97" s="304"/>
      <c r="N97" s="304"/>
      <c r="O97" s="304"/>
    </row>
    <row r="98" spans="1:16" ht="15" customHeight="1" x14ac:dyDescent="0.2">
      <c r="A98" s="304" t="s">
        <v>105</v>
      </c>
      <c r="B98" s="304"/>
      <c r="C98" s="304"/>
      <c r="D98" s="304"/>
      <c r="E98" s="304"/>
      <c r="F98" s="304"/>
      <c r="G98" s="304"/>
      <c r="H98" s="304"/>
      <c r="I98" s="304"/>
      <c r="J98" s="304"/>
      <c r="K98" s="304"/>
      <c r="L98" s="304"/>
      <c r="M98" s="304"/>
      <c r="N98" s="304"/>
      <c r="O98" s="304"/>
    </row>
    <row r="99" spans="1:16" x14ac:dyDescent="0.2">
      <c r="A99" s="304"/>
      <c r="B99" s="304"/>
      <c r="C99" s="304"/>
      <c r="D99" s="304"/>
      <c r="E99" s="304"/>
      <c r="F99" s="304"/>
      <c r="G99" s="304"/>
      <c r="H99" s="304"/>
      <c r="I99" s="304"/>
      <c r="J99" s="304"/>
      <c r="K99" s="304"/>
      <c r="L99" s="304"/>
      <c r="M99" s="304"/>
      <c r="N99" s="304"/>
      <c r="O99" s="304"/>
    </row>
    <row r="100" spans="1:16" x14ac:dyDescent="0.2">
      <c r="A100" s="304"/>
      <c r="B100" s="304"/>
      <c r="C100" s="304"/>
      <c r="D100" s="304"/>
      <c r="E100" s="304"/>
      <c r="F100" s="304"/>
      <c r="G100" s="304"/>
      <c r="H100" s="304"/>
      <c r="I100" s="304"/>
      <c r="J100" s="304"/>
      <c r="K100" s="304"/>
      <c r="L100" s="304"/>
      <c r="M100" s="304"/>
      <c r="N100" s="304"/>
      <c r="O100" s="304"/>
    </row>
    <row r="101" spans="1:16" x14ac:dyDescent="0.2">
      <c r="A101" s="304"/>
      <c r="B101" s="304"/>
      <c r="C101" s="304"/>
      <c r="D101" s="304"/>
      <c r="E101" s="304"/>
      <c r="F101" s="304"/>
      <c r="G101" s="304"/>
      <c r="H101" s="304"/>
      <c r="I101" s="304"/>
      <c r="J101" s="304"/>
      <c r="K101" s="304"/>
      <c r="L101" s="304"/>
      <c r="M101" s="304"/>
      <c r="N101" s="304"/>
      <c r="O101" s="304"/>
    </row>
    <row r="102" spans="1:16" x14ac:dyDescent="0.2">
      <c r="A102" s="304"/>
      <c r="B102" s="304"/>
      <c r="C102" s="304"/>
      <c r="D102" s="304"/>
      <c r="E102" s="304"/>
      <c r="F102" s="304"/>
      <c r="G102" s="304"/>
      <c r="H102" s="304"/>
      <c r="I102" s="304"/>
      <c r="J102" s="304"/>
      <c r="K102" s="304"/>
      <c r="L102" s="304"/>
      <c r="M102" s="304"/>
      <c r="N102" s="304"/>
      <c r="O102" s="304"/>
    </row>
    <row r="103" spans="1:16" x14ac:dyDescent="0.2">
      <c r="A103" s="304"/>
      <c r="B103" s="304"/>
      <c r="C103" s="304"/>
      <c r="D103" s="304"/>
      <c r="E103" s="304"/>
      <c r="F103" s="304"/>
      <c r="G103" s="304"/>
      <c r="H103" s="304"/>
      <c r="I103" s="304"/>
      <c r="J103" s="304"/>
      <c r="K103" s="304"/>
      <c r="L103" s="304"/>
      <c r="M103" s="304"/>
      <c r="N103" s="304"/>
      <c r="O103" s="304"/>
    </row>
    <row r="104" spans="1:16" x14ac:dyDescent="0.2">
      <c r="A104" s="304"/>
      <c r="B104" s="304"/>
      <c r="C104" s="304"/>
      <c r="D104" s="304"/>
      <c r="E104" s="304"/>
      <c r="F104" s="304"/>
      <c r="G104" s="304"/>
      <c r="H104" s="304"/>
      <c r="I104" s="304"/>
      <c r="J104" s="304"/>
      <c r="K104" s="304"/>
      <c r="L104" s="304"/>
      <c r="M104" s="304"/>
      <c r="N104" s="304"/>
      <c r="O104" s="304"/>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G21:H21"/>
    <mergeCell ref="K25:M25"/>
    <mergeCell ref="K26:M26"/>
    <mergeCell ref="K27:M27"/>
    <mergeCell ref="K28:M28"/>
    <mergeCell ref="K29:M29"/>
    <mergeCell ref="K31:M31"/>
    <mergeCell ref="K32:M32"/>
    <mergeCell ref="K33:M33"/>
    <mergeCell ref="K23:L23"/>
    <mergeCell ref="A30:O30"/>
    <mergeCell ref="A98:O104"/>
    <mergeCell ref="A93:O93"/>
    <mergeCell ref="A94:M94"/>
    <mergeCell ref="A95:O95"/>
    <mergeCell ref="A96:J96"/>
    <mergeCell ref="N96:O96"/>
    <mergeCell ref="A97:O97"/>
    <mergeCell ref="A88:O88"/>
    <mergeCell ref="A89:M89"/>
    <mergeCell ref="A90:O90"/>
    <mergeCell ref="A91:O91"/>
    <mergeCell ref="F92:G92"/>
    <mergeCell ref="J92:M92"/>
    <mergeCell ref="B84:D84"/>
    <mergeCell ref="E84:M84"/>
    <mergeCell ref="B85:D85"/>
    <mergeCell ref="E85:M85"/>
    <mergeCell ref="A86:O86"/>
    <mergeCell ref="A87:M87"/>
    <mergeCell ref="B81:D81"/>
    <mergeCell ref="E81:M81"/>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A34:O34"/>
    <mergeCell ref="A35:I35"/>
    <mergeCell ref="A22:O22"/>
    <mergeCell ref="A23:I23"/>
    <mergeCell ref="A24:O24"/>
    <mergeCell ref="B26:C26"/>
    <mergeCell ref="B27:C27"/>
    <mergeCell ref="B28:C28"/>
    <mergeCell ref="B29:C29"/>
    <mergeCell ref="G31:I31"/>
    <mergeCell ref="G32:I32"/>
    <mergeCell ref="G33:I33"/>
    <mergeCell ref="K35:M35"/>
    <mergeCell ref="G16:H16"/>
    <mergeCell ref="G17:H17"/>
    <mergeCell ref="G18:H18"/>
    <mergeCell ref="G19:H19"/>
    <mergeCell ref="G20:H20"/>
    <mergeCell ref="A5:O5"/>
    <mergeCell ref="A14:I14"/>
    <mergeCell ref="A15:O15"/>
    <mergeCell ref="C4:I4"/>
    <mergeCell ref="J4:K4"/>
    <mergeCell ref="L4:O4"/>
    <mergeCell ref="A1:O1"/>
    <mergeCell ref="K14:L14"/>
    <mergeCell ref="A13:O13"/>
    <mergeCell ref="A2:I2"/>
    <mergeCell ref="J2:K2"/>
    <mergeCell ref="L2:O2"/>
    <mergeCell ref="C3:I3"/>
    <mergeCell ref="J3:K3"/>
    <mergeCell ref="L3:O3"/>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5 B76:B82 N32:N33 D40:E40 N54:N55 B17 B7 B18:B21 B8:B12 I17:I21 F17:F21 I7:I12 A13 A7 J7:O12 A17 G21 J17:O21 A8:A12 D8:G12 A18:A21 D18:E21 D7:H7 D17:E17 E92 B92 J92 A16:C16 E16:G16 I16:M16 G17 G18 G19 G20 A15:O15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500-000000000000}">
          <x14:formula1>
            <xm:f>Lists!$D$2:$D$5</xm:f>
          </x14:formula1>
          <xm:sqref>C32:C33</xm:sqref>
        </x14:dataValidation>
        <x14:dataValidation type="list" allowBlank="1" showDropDown="1" showInputMessage="1" showErrorMessage="1" xr:uid="{00000000-0002-0000-0500-000001000000}">
          <x14:formula1>
            <xm:f>Lists!$D$24:$D$28</xm:f>
          </x14:formula1>
          <xm:sqref>B92</xm:sqref>
        </x14:dataValidation>
        <x14:dataValidation type="list" allowBlank="1" showDropDown="1" showInputMessage="1" showErrorMessage="1" xr:uid="{00000000-0002-0000-0500-000002000000}">
          <x14:formula1>
            <xm:f>Lists!$A$2:$A$12</xm:f>
          </x14:formula1>
          <xm:sqref>C7:C12</xm:sqref>
        </x14:dataValidation>
        <x14:dataValidation type="list" allowBlank="1" showDropDown="1" showInputMessage="1" showErrorMessage="1" xr:uid="{00000000-0002-0000-0500-000003000000}">
          <x14:formula1>
            <xm:f>Lists!$A$14:$A$49</xm:f>
          </x14:formula1>
          <xm:sqref>C17:C21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39"/>
  <sheetViews>
    <sheetView zoomScale="145" zoomScaleNormal="145" workbookViewId="0">
      <selection activeCell="C3" sqref="C3:J3"/>
    </sheetView>
  </sheetViews>
  <sheetFormatPr defaultColWidth="15.42578125" defaultRowHeight="12" x14ac:dyDescent="0.2"/>
  <cols>
    <col min="1" max="1" width="3.7109375" style="226" customWidth="1"/>
    <col min="2" max="2" width="21.140625" style="223" customWidth="1"/>
    <col min="3" max="7" width="10.140625" style="223" customWidth="1"/>
    <col min="8" max="8" width="10.140625" style="63" customWidth="1"/>
    <col min="9" max="13" width="10.140625" style="223" customWidth="1"/>
    <col min="14" max="14" width="10.140625" style="64" customWidth="1"/>
    <col min="15" max="16" width="10.140625" style="223" customWidth="1"/>
    <col min="17" max="17" width="18.42578125" style="225" customWidth="1"/>
    <col min="18" max="16384" width="15.42578125" style="223"/>
  </cols>
  <sheetData>
    <row r="1" spans="1:17" s="225" customFormat="1" ht="21.75" customHeight="1" x14ac:dyDescent="0.2">
      <c r="A1" s="420" t="s">
        <v>114</v>
      </c>
      <c r="B1" s="421"/>
      <c r="C1" s="421"/>
      <c r="D1" s="421"/>
      <c r="E1" s="421"/>
      <c r="F1" s="421"/>
      <c r="G1" s="421"/>
      <c r="H1" s="421"/>
      <c r="I1" s="421"/>
      <c r="J1" s="421"/>
      <c r="K1" s="421"/>
      <c r="L1" s="421"/>
      <c r="M1" s="421"/>
      <c r="N1" s="421"/>
      <c r="O1" s="421"/>
      <c r="P1" s="422"/>
      <c r="Q1" s="243"/>
    </row>
    <row r="2" spans="1:17" ht="13.15" customHeight="1" x14ac:dyDescent="0.2">
      <c r="A2" s="425" t="s">
        <v>77</v>
      </c>
      <c r="B2" s="426"/>
      <c r="C2" s="426"/>
      <c r="D2" s="426"/>
      <c r="E2" s="426"/>
      <c r="F2" s="426"/>
      <c r="G2" s="426"/>
      <c r="H2" s="426"/>
      <c r="I2" s="426"/>
      <c r="J2" s="426"/>
      <c r="K2" s="427" t="s">
        <v>82</v>
      </c>
      <c r="L2" s="427"/>
      <c r="M2" s="428">
        <f>'Year One'!L2:O2</f>
        <v>0</v>
      </c>
      <c r="N2" s="428"/>
      <c r="O2" s="428"/>
      <c r="P2" s="429"/>
      <c r="Q2" s="243"/>
    </row>
    <row r="3" spans="1:17" x14ac:dyDescent="0.2">
      <c r="A3" s="291"/>
      <c r="B3" s="292" t="s">
        <v>78</v>
      </c>
      <c r="C3" s="430">
        <f>'Year One'!C3:I3</f>
        <v>0</v>
      </c>
      <c r="D3" s="431"/>
      <c r="E3" s="431"/>
      <c r="F3" s="431"/>
      <c r="G3" s="431"/>
      <c r="H3" s="431"/>
      <c r="I3" s="431"/>
      <c r="J3" s="431"/>
      <c r="K3" s="427" t="s">
        <v>80</v>
      </c>
      <c r="L3" s="427"/>
      <c r="M3" s="428">
        <f>'Year One'!L3:O3</f>
        <v>0</v>
      </c>
      <c r="N3" s="428"/>
      <c r="O3" s="428"/>
      <c r="P3" s="429"/>
      <c r="Q3" s="243"/>
    </row>
    <row r="4" spans="1:17" x14ac:dyDescent="0.2">
      <c r="A4" s="291"/>
      <c r="B4" s="293" t="s">
        <v>79</v>
      </c>
      <c r="C4" s="430" t="s">
        <v>11</v>
      </c>
      <c r="D4" s="431"/>
      <c r="E4" s="431"/>
      <c r="F4" s="431"/>
      <c r="G4" s="431"/>
      <c r="H4" s="431"/>
      <c r="I4" s="431"/>
      <c r="J4" s="431"/>
      <c r="K4" s="427" t="s">
        <v>81</v>
      </c>
      <c r="L4" s="427"/>
      <c r="M4" s="428">
        <f>'Year One'!L4:O4</f>
        <v>0</v>
      </c>
      <c r="N4" s="428"/>
      <c r="O4" s="428"/>
      <c r="P4" s="429"/>
      <c r="Q4" s="243"/>
    </row>
    <row r="5" spans="1:17" x14ac:dyDescent="0.2">
      <c r="A5" s="315"/>
      <c r="B5" s="315"/>
      <c r="C5" s="315"/>
      <c r="D5" s="315"/>
      <c r="E5" s="315"/>
      <c r="F5" s="315"/>
      <c r="G5" s="315"/>
      <c r="H5" s="315"/>
      <c r="I5" s="315"/>
      <c r="J5" s="315"/>
      <c r="K5" s="315"/>
      <c r="L5" s="315"/>
      <c r="M5" s="315"/>
      <c r="N5" s="315"/>
      <c r="O5" s="315"/>
      <c r="P5" s="315"/>
      <c r="Q5" s="243"/>
    </row>
    <row r="6" spans="1:17" s="62" customFormat="1" ht="24" customHeight="1" x14ac:dyDescent="0.2">
      <c r="A6" s="79"/>
      <c r="B6" s="260" t="s">
        <v>53</v>
      </c>
      <c r="C6" s="238" t="s">
        <v>290</v>
      </c>
      <c r="D6" s="239" t="s">
        <v>291</v>
      </c>
      <c r="E6" s="234" t="s">
        <v>292</v>
      </c>
      <c r="F6" s="235" t="s">
        <v>293</v>
      </c>
      <c r="G6" s="238" t="s">
        <v>294</v>
      </c>
      <c r="H6" s="239" t="s">
        <v>295</v>
      </c>
      <c r="I6" s="234" t="s">
        <v>296</v>
      </c>
      <c r="J6" s="235" t="s">
        <v>297</v>
      </c>
      <c r="K6" s="268" t="s">
        <v>298</v>
      </c>
      <c r="L6" s="239" t="s">
        <v>299</v>
      </c>
      <c r="M6" s="266" t="s">
        <v>300</v>
      </c>
      <c r="N6" s="269" t="s">
        <v>301</v>
      </c>
      <c r="O6" s="268" t="s">
        <v>335</v>
      </c>
      <c r="P6" s="141" t="s">
        <v>204</v>
      </c>
      <c r="Q6" s="244"/>
    </row>
    <row r="7" spans="1:17" x14ac:dyDescent="0.2">
      <c r="A7" s="228">
        <v>1</v>
      </c>
      <c r="B7" s="261" t="str">
        <f>'Year One'!B7</f>
        <v>insert name</v>
      </c>
      <c r="C7" s="263">
        <f>'Year One'!J7</f>
        <v>0</v>
      </c>
      <c r="D7" s="264">
        <f>'Year One'!M7</f>
        <v>0</v>
      </c>
      <c r="E7" s="262">
        <f>'Year Two'!J7</f>
        <v>0</v>
      </c>
      <c r="F7" s="265">
        <f>'Year Two'!M7</f>
        <v>0</v>
      </c>
      <c r="G7" s="263">
        <f>'Year Three'!J7</f>
        <v>0</v>
      </c>
      <c r="H7" s="264">
        <f>'Year Three'!M7</f>
        <v>0</v>
      </c>
      <c r="I7" s="262">
        <f>'Year Four'!J7</f>
        <v>0</v>
      </c>
      <c r="J7" s="265">
        <f>'Year Four'!M7</f>
        <v>0</v>
      </c>
      <c r="K7" s="263">
        <f>'Year Five'!J7</f>
        <v>0</v>
      </c>
      <c r="L7" s="264">
        <f>'Year Five'!M7</f>
        <v>0</v>
      </c>
      <c r="M7" s="262">
        <f>C7+E7+G7+I7+K7</f>
        <v>0</v>
      </c>
      <c r="N7" s="265">
        <f>D7+F7+H7+J7+L7</f>
        <v>0</v>
      </c>
      <c r="O7" s="271">
        <f>M7+N7</f>
        <v>0</v>
      </c>
      <c r="P7" s="153">
        <f>'Year One'!O7+'Year Two'!O7+'Year Three'!O7+'Year Four'!O7+'Year Five'!O7</f>
        <v>0</v>
      </c>
      <c r="Q7" s="243"/>
    </row>
    <row r="8" spans="1:17" x14ac:dyDescent="0.2">
      <c r="A8" s="228">
        <v>2</v>
      </c>
      <c r="B8" s="261" t="str">
        <f>'Year One'!B8</f>
        <v>insert name</v>
      </c>
      <c r="C8" s="263">
        <f>'Year One'!J8</f>
        <v>0</v>
      </c>
      <c r="D8" s="264">
        <f>'Year One'!M8</f>
        <v>0</v>
      </c>
      <c r="E8" s="262">
        <f>'Year Two'!J8</f>
        <v>0</v>
      </c>
      <c r="F8" s="265">
        <f>'Year Two'!M8</f>
        <v>0</v>
      </c>
      <c r="G8" s="263">
        <f>'Year Three'!J8</f>
        <v>0</v>
      </c>
      <c r="H8" s="264">
        <f>'Year Three'!M8</f>
        <v>0</v>
      </c>
      <c r="I8" s="262">
        <f>'Year Four'!J8</f>
        <v>0</v>
      </c>
      <c r="J8" s="265">
        <f>'Year Four'!M8</f>
        <v>0</v>
      </c>
      <c r="K8" s="263">
        <f>'Year Five'!J8</f>
        <v>0</v>
      </c>
      <c r="L8" s="264">
        <f>'Year Five'!M8</f>
        <v>0</v>
      </c>
      <c r="M8" s="262">
        <f t="shared" ref="M8:M12" si="0">C8+E8+G8+I8+K8</f>
        <v>0</v>
      </c>
      <c r="N8" s="265">
        <f t="shared" ref="N8:N12" si="1">D8+F8+H8+J8+L8</f>
        <v>0</v>
      </c>
      <c r="O8" s="271">
        <f t="shared" ref="O8:O12" si="2">M8+N8</f>
        <v>0</v>
      </c>
      <c r="P8" s="153">
        <f>'Year One'!O8+'Year Two'!O8+'Year Three'!O8+'Year Four'!O8+'Year Five'!O8</f>
        <v>0</v>
      </c>
      <c r="Q8" s="243"/>
    </row>
    <row r="9" spans="1:17" x14ac:dyDescent="0.2">
      <c r="A9" s="228">
        <v>3</v>
      </c>
      <c r="B9" s="261" t="str">
        <f>'Year One'!B9</f>
        <v>insert name</v>
      </c>
      <c r="C9" s="263">
        <f>'Year One'!J9</f>
        <v>0</v>
      </c>
      <c r="D9" s="264">
        <f>'Year One'!M9</f>
        <v>0</v>
      </c>
      <c r="E9" s="262">
        <f>'Year Two'!J9</f>
        <v>0</v>
      </c>
      <c r="F9" s="265">
        <f>'Year Two'!M9</f>
        <v>0</v>
      </c>
      <c r="G9" s="263">
        <f>'Year Three'!J9</f>
        <v>0</v>
      </c>
      <c r="H9" s="264">
        <f>'Year Three'!M9</f>
        <v>0</v>
      </c>
      <c r="I9" s="262">
        <f>'Year Four'!J9</f>
        <v>0</v>
      </c>
      <c r="J9" s="265">
        <f>'Year Four'!M9</f>
        <v>0</v>
      </c>
      <c r="K9" s="263">
        <f>'Year Five'!J9</f>
        <v>0</v>
      </c>
      <c r="L9" s="264">
        <f>'Year Five'!M9</f>
        <v>0</v>
      </c>
      <c r="M9" s="262">
        <f t="shared" si="0"/>
        <v>0</v>
      </c>
      <c r="N9" s="265">
        <f t="shared" si="1"/>
        <v>0</v>
      </c>
      <c r="O9" s="271">
        <f t="shared" si="2"/>
        <v>0</v>
      </c>
      <c r="P9" s="153">
        <f>'Year One'!O9+'Year Two'!O9+'Year Three'!O9+'Year Four'!O9+'Year Five'!O9</f>
        <v>0</v>
      </c>
      <c r="Q9" s="243"/>
    </row>
    <row r="10" spans="1:17" x14ac:dyDescent="0.2">
      <c r="A10" s="228">
        <v>4</v>
      </c>
      <c r="B10" s="261" t="str">
        <f>'Year One'!B10</f>
        <v>insert name</v>
      </c>
      <c r="C10" s="263">
        <f>'Year One'!J10</f>
        <v>0</v>
      </c>
      <c r="D10" s="264">
        <f>'Year One'!M10</f>
        <v>0</v>
      </c>
      <c r="E10" s="262">
        <f>'Year Two'!J10</f>
        <v>0</v>
      </c>
      <c r="F10" s="265">
        <f>'Year Two'!M10</f>
        <v>0</v>
      </c>
      <c r="G10" s="263">
        <f>'Year Three'!J10</f>
        <v>0</v>
      </c>
      <c r="H10" s="264">
        <f>'Year Three'!M10</f>
        <v>0</v>
      </c>
      <c r="I10" s="262">
        <f>'Year Four'!J10</f>
        <v>0</v>
      </c>
      <c r="J10" s="265">
        <f>'Year Four'!M10</f>
        <v>0</v>
      </c>
      <c r="K10" s="263">
        <f>'Year Five'!J10</f>
        <v>0</v>
      </c>
      <c r="L10" s="264">
        <f>'Year Five'!M10</f>
        <v>0</v>
      </c>
      <c r="M10" s="262">
        <f t="shared" si="0"/>
        <v>0</v>
      </c>
      <c r="N10" s="265">
        <f t="shared" si="1"/>
        <v>0</v>
      </c>
      <c r="O10" s="271">
        <f t="shared" si="2"/>
        <v>0</v>
      </c>
      <c r="P10" s="153">
        <f>'Year One'!O10+'Year Two'!O10+'Year Three'!O10+'Year Four'!O10+'Year Five'!O10</f>
        <v>0</v>
      </c>
      <c r="Q10" s="243"/>
    </row>
    <row r="11" spans="1:17" x14ac:dyDescent="0.2">
      <c r="A11" s="228">
        <v>5</v>
      </c>
      <c r="B11" s="261" t="str">
        <f>'Year One'!B11</f>
        <v>insert name</v>
      </c>
      <c r="C11" s="263">
        <f>'Year One'!J11</f>
        <v>0</v>
      </c>
      <c r="D11" s="264">
        <f>'Year One'!M11</f>
        <v>0</v>
      </c>
      <c r="E11" s="262">
        <f>'Year Two'!J11</f>
        <v>0</v>
      </c>
      <c r="F11" s="265">
        <f>'Year Two'!M11</f>
        <v>0</v>
      </c>
      <c r="G11" s="263">
        <f>'Year Three'!J11</f>
        <v>0</v>
      </c>
      <c r="H11" s="264">
        <f>'Year Three'!M11</f>
        <v>0</v>
      </c>
      <c r="I11" s="262">
        <f>'Year Four'!J11</f>
        <v>0</v>
      </c>
      <c r="J11" s="265">
        <f>'Year Four'!M11</f>
        <v>0</v>
      </c>
      <c r="K11" s="263">
        <f>'Year Five'!J11</f>
        <v>0</v>
      </c>
      <c r="L11" s="264">
        <f>'Year Five'!M11</f>
        <v>0</v>
      </c>
      <c r="M11" s="262">
        <f t="shared" si="0"/>
        <v>0</v>
      </c>
      <c r="N11" s="265">
        <f t="shared" si="1"/>
        <v>0</v>
      </c>
      <c r="O11" s="271">
        <f t="shared" si="2"/>
        <v>0</v>
      </c>
      <c r="P11" s="153">
        <f>'Year One'!O11+'Year Two'!O11+'Year Three'!O11+'Year Four'!O11+'Year Five'!O11</f>
        <v>0</v>
      </c>
      <c r="Q11" s="243"/>
    </row>
    <row r="12" spans="1:17" s="225" customFormat="1" x14ac:dyDescent="0.2">
      <c r="A12" s="228">
        <v>6</v>
      </c>
      <c r="B12" s="261" t="str">
        <f>'Year One'!B12</f>
        <v>insert name</v>
      </c>
      <c r="C12" s="263">
        <f>'Year One'!J12</f>
        <v>0</v>
      </c>
      <c r="D12" s="264">
        <f>'Year One'!M12</f>
        <v>0</v>
      </c>
      <c r="E12" s="262">
        <f>'Year Two'!J12</f>
        <v>0</v>
      </c>
      <c r="F12" s="265">
        <f>'Year Two'!M12</f>
        <v>0</v>
      </c>
      <c r="G12" s="263">
        <f>'Year Three'!J12</f>
        <v>0</v>
      </c>
      <c r="H12" s="264">
        <f>'Year Three'!M12</f>
        <v>0</v>
      </c>
      <c r="I12" s="262">
        <f>'Year Four'!J12</f>
        <v>0</v>
      </c>
      <c r="J12" s="265">
        <f>'Year Four'!M12</f>
        <v>0</v>
      </c>
      <c r="K12" s="263">
        <f>'Year Five'!J12</f>
        <v>0</v>
      </c>
      <c r="L12" s="264">
        <f>'Year Five'!M12</f>
        <v>0</v>
      </c>
      <c r="M12" s="262">
        <f t="shared" si="0"/>
        <v>0</v>
      </c>
      <c r="N12" s="265">
        <f t="shared" si="1"/>
        <v>0</v>
      </c>
      <c r="O12" s="271">
        <f t="shared" si="2"/>
        <v>0</v>
      </c>
      <c r="P12" s="153">
        <f>'Year One'!O12+'Year Two'!O12+'Year Three'!O12+'Year Four'!O12+'Year Five'!O12</f>
        <v>0</v>
      </c>
      <c r="Q12" s="243"/>
    </row>
    <row r="13" spans="1:17" s="225" customFormat="1" ht="12.75" customHeight="1" x14ac:dyDescent="0.2">
      <c r="A13" s="423" t="s">
        <v>47</v>
      </c>
      <c r="B13" s="363"/>
      <c r="C13" s="363"/>
      <c r="D13" s="363"/>
      <c r="E13" s="363"/>
      <c r="F13" s="363"/>
      <c r="G13" s="363"/>
      <c r="H13" s="363"/>
      <c r="I13" s="363"/>
      <c r="J13" s="363"/>
      <c r="K13" s="363"/>
      <c r="L13" s="363"/>
      <c r="M13" s="363"/>
      <c r="N13" s="363"/>
      <c r="O13" s="363"/>
      <c r="P13" s="424"/>
      <c r="Q13" s="243"/>
    </row>
    <row r="14" spans="1:17" x14ac:dyDescent="0.2">
      <c r="A14" s="229" t="s">
        <v>302</v>
      </c>
      <c r="B14" s="236"/>
      <c r="C14" s="240">
        <f>SUM(C7:C12)</f>
        <v>0</v>
      </c>
      <c r="D14" s="241">
        <f t="shared" ref="D14:L14" si="3">SUM(D7:D12)</f>
        <v>0</v>
      </c>
      <c r="E14" s="237">
        <f t="shared" si="3"/>
        <v>0</v>
      </c>
      <c r="F14" s="242">
        <f t="shared" si="3"/>
        <v>0</v>
      </c>
      <c r="G14" s="240">
        <f t="shared" si="3"/>
        <v>0</v>
      </c>
      <c r="H14" s="241">
        <f t="shared" si="3"/>
        <v>0</v>
      </c>
      <c r="I14" s="237">
        <f t="shared" si="3"/>
        <v>0</v>
      </c>
      <c r="J14" s="242">
        <f t="shared" si="3"/>
        <v>0</v>
      </c>
      <c r="K14" s="240">
        <f t="shared" si="3"/>
        <v>0</v>
      </c>
      <c r="L14" s="241">
        <f t="shared" si="3"/>
        <v>0</v>
      </c>
      <c r="M14" s="267">
        <f>SUM(M7:M12)</f>
        <v>0</v>
      </c>
      <c r="N14" s="270">
        <f>SUM(N7:N12)</f>
        <v>0</v>
      </c>
      <c r="O14" s="272">
        <f>SUM(O7:O12)</f>
        <v>0</v>
      </c>
      <c r="P14" s="154">
        <f>SUM(P7:P12)</f>
        <v>0</v>
      </c>
      <c r="Q14" s="243"/>
    </row>
    <row r="15" spans="1:17" s="225" customFormat="1" x14ac:dyDescent="0.2">
      <c r="A15" s="312"/>
      <c r="B15" s="312"/>
      <c r="C15" s="312"/>
      <c r="D15" s="312"/>
      <c r="E15" s="312"/>
      <c r="F15" s="312"/>
      <c r="G15" s="312"/>
      <c r="H15" s="312"/>
      <c r="I15" s="312"/>
      <c r="J15" s="312"/>
      <c r="K15" s="312"/>
      <c r="L15" s="312"/>
      <c r="M15" s="312"/>
      <c r="N15" s="312"/>
      <c r="O15" s="312"/>
      <c r="P15" s="312"/>
      <c r="Q15" s="243"/>
    </row>
    <row r="16" spans="1:17" s="46" customFormat="1" ht="24" customHeight="1" x14ac:dyDescent="0.2">
      <c r="A16" s="82"/>
      <c r="B16" s="260" t="s">
        <v>48</v>
      </c>
      <c r="C16" s="238" t="s">
        <v>290</v>
      </c>
      <c r="D16" s="239" t="s">
        <v>291</v>
      </c>
      <c r="E16" s="234" t="s">
        <v>292</v>
      </c>
      <c r="F16" s="235" t="s">
        <v>293</v>
      </c>
      <c r="G16" s="238" t="s">
        <v>294</v>
      </c>
      <c r="H16" s="239" t="s">
        <v>295</v>
      </c>
      <c r="I16" s="234" t="s">
        <v>296</v>
      </c>
      <c r="J16" s="235" t="s">
        <v>297</v>
      </c>
      <c r="K16" s="268" t="s">
        <v>298</v>
      </c>
      <c r="L16" s="239" t="s">
        <v>299</v>
      </c>
      <c r="M16" s="266" t="s">
        <v>300</v>
      </c>
      <c r="N16" s="269" t="s">
        <v>301</v>
      </c>
      <c r="O16" s="268" t="s">
        <v>335</v>
      </c>
      <c r="P16" s="141" t="s">
        <v>204</v>
      </c>
      <c r="Q16" s="244"/>
    </row>
    <row r="17" spans="1:17" x14ac:dyDescent="0.2">
      <c r="A17" s="228">
        <v>1</v>
      </c>
      <c r="B17" s="261" t="str">
        <f>'Year One'!B17</f>
        <v>insert name</v>
      </c>
      <c r="C17" s="274">
        <f>'Year One'!J17</f>
        <v>0</v>
      </c>
      <c r="D17" s="275">
        <f>'Year One'!M17</f>
        <v>0</v>
      </c>
      <c r="E17" s="273">
        <f>'Year Two'!J17</f>
        <v>0</v>
      </c>
      <c r="F17" s="276">
        <f>'Year Two'!M17</f>
        <v>0</v>
      </c>
      <c r="G17" s="274">
        <f>'Year Three'!J17</f>
        <v>0</v>
      </c>
      <c r="H17" s="275">
        <f>'Year Three'!M17</f>
        <v>0</v>
      </c>
      <c r="I17" s="273">
        <f>'Year Four'!J17</f>
        <v>0</v>
      </c>
      <c r="J17" s="276">
        <f>'Year Four'!M17</f>
        <v>0</v>
      </c>
      <c r="K17" s="274">
        <f>'Year Five'!J17</f>
        <v>0</v>
      </c>
      <c r="L17" s="275">
        <f>'Year Five'!M17</f>
        <v>0</v>
      </c>
      <c r="M17" s="277">
        <f>C17+E17+G17+I17+K17</f>
        <v>0</v>
      </c>
      <c r="N17" s="278">
        <f>D17+F17+H17+J17+L17</f>
        <v>0</v>
      </c>
      <c r="O17" s="271">
        <f>M17+N17</f>
        <v>0</v>
      </c>
      <c r="P17" s="153">
        <f>'Year One'!O17+'Year Two'!O17+'Year Three'!O17+'Year Four'!O17+'Year Five'!O17</f>
        <v>0</v>
      </c>
      <c r="Q17" s="243"/>
    </row>
    <row r="18" spans="1:17" x14ac:dyDescent="0.2">
      <c r="A18" s="228">
        <v>2</v>
      </c>
      <c r="B18" s="261" t="str">
        <f>'Year One'!B18</f>
        <v>insert name</v>
      </c>
      <c r="C18" s="274">
        <f>'Year One'!J18</f>
        <v>0</v>
      </c>
      <c r="D18" s="275">
        <f>'Year One'!M18</f>
        <v>0</v>
      </c>
      <c r="E18" s="273">
        <f>'Year Two'!J18</f>
        <v>0</v>
      </c>
      <c r="F18" s="276">
        <f>'Year Two'!M18</f>
        <v>0</v>
      </c>
      <c r="G18" s="274">
        <f>'Year Three'!J18</f>
        <v>0</v>
      </c>
      <c r="H18" s="275">
        <f>'Year Three'!M18</f>
        <v>0</v>
      </c>
      <c r="I18" s="273">
        <f>'Year Four'!J18</f>
        <v>0</v>
      </c>
      <c r="J18" s="276">
        <f>'Year Four'!M18</f>
        <v>0</v>
      </c>
      <c r="K18" s="274">
        <f>'Year Five'!J18</f>
        <v>0</v>
      </c>
      <c r="L18" s="275">
        <f>'Year Five'!M18</f>
        <v>0</v>
      </c>
      <c r="M18" s="277">
        <f t="shared" ref="M18:M21" si="4">C18+E18+G18+I18+K18</f>
        <v>0</v>
      </c>
      <c r="N18" s="278">
        <f t="shared" ref="N18:N21" si="5">D18+F18+H18+J18+L18</f>
        <v>0</v>
      </c>
      <c r="O18" s="271">
        <f t="shared" ref="O18:O21" si="6">M18+N18</f>
        <v>0</v>
      </c>
      <c r="P18" s="153">
        <f>'Year One'!O18+'Year Two'!O18+'Year Three'!O18+'Year Four'!O18+'Year Five'!O18</f>
        <v>0</v>
      </c>
      <c r="Q18" s="243"/>
    </row>
    <row r="19" spans="1:17" x14ac:dyDescent="0.2">
      <c r="A19" s="228">
        <v>3</v>
      </c>
      <c r="B19" s="261" t="str">
        <f>'Year One'!B19</f>
        <v>insert name</v>
      </c>
      <c r="C19" s="274">
        <f>'Year One'!J19</f>
        <v>0</v>
      </c>
      <c r="D19" s="275">
        <f>'Year One'!M19</f>
        <v>0</v>
      </c>
      <c r="E19" s="273">
        <f>'Year Two'!J19</f>
        <v>0</v>
      </c>
      <c r="F19" s="276">
        <f>'Year Two'!M19</f>
        <v>0</v>
      </c>
      <c r="G19" s="274">
        <f>'Year Three'!J19</f>
        <v>0</v>
      </c>
      <c r="H19" s="275">
        <f>'Year Three'!M19</f>
        <v>0</v>
      </c>
      <c r="I19" s="273">
        <f>'Year Four'!J19</f>
        <v>0</v>
      </c>
      <c r="J19" s="276">
        <f>'Year Four'!M19</f>
        <v>0</v>
      </c>
      <c r="K19" s="274">
        <f>'Year Five'!J19</f>
        <v>0</v>
      </c>
      <c r="L19" s="275">
        <f>'Year Five'!M19</f>
        <v>0</v>
      </c>
      <c r="M19" s="277">
        <f t="shared" si="4"/>
        <v>0</v>
      </c>
      <c r="N19" s="278">
        <f t="shared" si="5"/>
        <v>0</v>
      </c>
      <c r="O19" s="271">
        <f t="shared" si="6"/>
        <v>0</v>
      </c>
      <c r="P19" s="153">
        <f>'Year One'!O19+'Year Two'!O19+'Year Three'!O19+'Year Four'!O19+'Year Five'!O19</f>
        <v>0</v>
      </c>
      <c r="Q19" s="243" t="s">
        <v>47</v>
      </c>
    </row>
    <row r="20" spans="1:17" x14ac:dyDescent="0.2">
      <c r="A20" s="228">
        <v>4</v>
      </c>
      <c r="B20" s="261" t="str">
        <f>'Year One'!B20</f>
        <v>insert name</v>
      </c>
      <c r="C20" s="274">
        <f>'Year One'!J20</f>
        <v>0</v>
      </c>
      <c r="D20" s="275">
        <f>'Year One'!M20</f>
        <v>0</v>
      </c>
      <c r="E20" s="273">
        <f>'Year Two'!J20</f>
        <v>0</v>
      </c>
      <c r="F20" s="276">
        <f>'Year Two'!M20</f>
        <v>0</v>
      </c>
      <c r="G20" s="274">
        <f>'Year Three'!J20</f>
        <v>0</v>
      </c>
      <c r="H20" s="275">
        <f>'Year Three'!M20</f>
        <v>0</v>
      </c>
      <c r="I20" s="273">
        <f>'Year Four'!J20</f>
        <v>0</v>
      </c>
      <c r="J20" s="276">
        <f>'Year Four'!M20</f>
        <v>0</v>
      </c>
      <c r="K20" s="274">
        <f>'Year Five'!J20</f>
        <v>0</v>
      </c>
      <c r="L20" s="275">
        <f>'Year Five'!M20</f>
        <v>0</v>
      </c>
      <c r="M20" s="277">
        <f t="shared" si="4"/>
        <v>0</v>
      </c>
      <c r="N20" s="278">
        <f t="shared" si="5"/>
        <v>0</v>
      </c>
      <c r="O20" s="271">
        <f t="shared" si="6"/>
        <v>0</v>
      </c>
      <c r="P20" s="153">
        <f>'Year One'!O20+'Year Two'!O20+'Year Three'!O20+'Year Four'!O20+'Year Five'!O20</f>
        <v>0</v>
      </c>
      <c r="Q20" s="243"/>
    </row>
    <row r="21" spans="1:17" x14ac:dyDescent="0.2">
      <c r="A21" s="228">
        <v>5</v>
      </c>
      <c r="B21" s="261" t="str">
        <f>'Year One'!B21</f>
        <v>insert name</v>
      </c>
      <c r="C21" s="274">
        <f>'Year One'!J21</f>
        <v>0</v>
      </c>
      <c r="D21" s="275">
        <f>'Year One'!M21</f>
        <v>0</v>
      </c>
      <c r="E21" s="273">
        <f>'Year Two'!J21</f>
        <v>0</v>
      </c>
      <c r="F21" s="276">
        <f>'Year Two'!M21</f>
        <v>0</v>
      </c>
      <c r="G21" s="274">
        <f>'Year Three'!J21</f>
        <v>0</v>
      </c>
      <c r="H21" s="275">
        <f>'Year Three'!M21</f>
        <v>0</v>
      </c>
      <c r="I21" s="273">
        <f>'Year Four'!J21</f>
        <v>0</v>
      </c>
      <c r="J21" s="276">
        <f>'Year Four'!M21</f>
        <v>0</v>
      </c>
      <c r="K21" s="274">
        <f>'Year Five'!J21</f>
        <v>0</v>
      </c>
      <c r="L21" s="275">
        <f>'Year Five'!M21</f>
        <v>0</v>
      </c>
      <c r="M21" s="277">
        <f t="shared" si="4"/>
        <v>0</v>
      </c>
      <c r="N21" s="278">
        <f t="shared" si="5"/>
        <v>0</v>
      </c>
      <c r="O21" s="271">
        <f t="shared" si="6"/>
        <v>0</v>
      </c>
      <c r="P21" s="153">
        <f>'Year One'!O21+'Year Two'!O21+'Year Three'!O21+'Year Four'!O21+'Year Five'!O21</f>
        <v>0</v>
      </c>
      <c r="Q21" s="243"/>
    </row>
    <row r="22" spans="1:17" x14ac:dyDescent="0.2">
      <c r="A22" s="417"/>
      <c r="B22" s="418"/>
      <c r="C22" s="418"/>
      <c r="D22" s="418"/>
      <c r="E22" s="418"/>
      <c r="F22" s="418"/>
      <c r="G22" s="418"/>
      <c r="H22" s="418"/>
      <c r="I22" s="418"/>
      <c r="J22" s="418"/>
      <c r="K22" s="418"/>
      <c r="L22" s="418"/>
      <c r="M22" s="418"/>
      <c r="N22" s="418"/>
      <c r="O22" s="418"/>
      <c r="P22" s="419"/>
      <c r="Q22" s="243"/>
    </row>
    <row r="23" spans="1:17" x14ac:dyDescent="0.2">
      <c r="A23" s="229" t="s">
        <v>303</v>
      </c>
      <c r="B23" s="236"/>
      <c r="C23" s="240">
        <f>SUM(C17:C21)</f>
        <v>0</v>
      </c>
      <c r="D23" s="241">
        <f t="shared" ref="D23:L23" si="7">SUM(D17:D21)</f>
        <v>0</v>
      </c>
      <c r="E23" s="237">
        <f t="shared" si="7"/>
        <v>0</v>
      </c>
      <c r="F23" s="242">
        <f t="shared" si="7"/>
        <v>0</v>
      </c>
      <c r="G23" s="240">
        <f t="shared" si="7"/>
        <v>0</v>
      </c>
      <c r="H23" s="241">
        <f t="shared" si="7"/>
        <v>0</v>
      </c>
      <c r="I23" s="237">
        <f t="shared" si="7"/>
        <v>0</v>
      </c>
      <c r="J23" s="242">
        <f t="shared" si="7"/>
        <v>0</v>
      </c>
      <c r="K23" s="240">
        <f t="shared" si="7"/>
        <v>0</v>
      </c>
      <c r="L23" s="241">
        <f t="shared" si="7"/>
        <v>0</v>
      </c>
      <c r="M23" s="267">
        <f>SUM(M17:M21)</f>
        <v>0</v>
      </c>
      <c r="N23" s="279">
        <f>SUM(N17:N21)</f>
        <v>0</v>
      </c>
      <c r="O23" s="272">
        <f>SUM(O17:O21)</f>
        <v>0</v>
      </c>
      <c r="P23" s="154">
        <f>SUM(P17:P21)</f>
        <v>0</v>
      </c>
      <c r="Q23" s="243"/>
    </row>
    <row r="24" spans="1:17" s="225" customFormat="1" x14ac:dyDescent="0.2">
      <c r="A24" s="312"/>
      <c r="B24" s="312"/>
      <c r="C24" s="312"/>
      <c r="D24" s="312"/>
      <c r="E24" s="312"/>
      <c r="F24" s="312"/>
      <c r="G24" s="312"/>
      <c r="H24" s="312"/>
      <c r="I24" s="312"/>
      <c r="J24" s="312"/>
      <c r="K24" s="312"/>
      <c r="L24" s="312"/>
      <c r="M24" s="312"/>
      <c r="N24" s="312"/>
      <c r="O24" s="312"/>
      <c r="P24" s="312"/>
      <c r="Q24" s="243"/>
    </row>
    <row r="25" spans="1:17" s="46" customFormat="1" ht="24.75" customHeight="1" x14ac:dyDescent="0.2">
      <c r="A25" s="96"/>
      <c r="B25" s="97" t="s">
        <v>51</v>
      </c>
      <c r="C25" s="144" t="s">
        <v>304</v>
      </c>
      <c r="D25" s="144"/>
      <c r="E25" s="144" t="s">
        <v>305</v>
      </c>
      <c r="F25" s="144"/>
      <c r="G25" s="144" t="s">
        <v>306</v>
      </c>
      <c r="H25" s="145"/>
      <c r="I25" s="144" t="s">
        <v>307</v>
      </c>
      <c r="J25" s="144"/>
      <c r="K25" s="143" t="s">
        <v>308</v>
      </c>
      <c r="L25" s="159"/>
      <c r="M25" s="140" t="s">
        <v>309</v>
      </c>
      <c r="N25" s="159"/>
      <c r="O25" s="141" t="s">
        <v>335</v>
      </c>
      <c r="P25" s="141" t="s">
        <v>204</v>
      </c>
      <c r="Q25" s="244"/>
    </row>
    <row r="26" spans="1:17" x14ac:dyDescent="0.2">
      <c r="A26" s="228">
        <v>1</v>
      </c>
      <c r="B26" s="228" t="s">
        <v>52</v>
      </c>
      <c r="C26" s="246">
        <f>'Year One'!J26</f>
        <v>0</v>
      </c>
      <c r="D26" s="228"/>
      <c r="E26" s="246">
        <f>'Year Two'!J26</f>
        <v>0</v>
      </c>
      <c r="F26" s="233"/>
      <c r="G26" s="246">
        <f>'Year Three'!J26</f>
        <v>0</v>
      </c>
      <c r="H26" s="247"/>
      <c r="I26" s="246">
        <f>'Year Four'!J26</f>
        <v>0</v>
      </c>
      <c r="J26" s="228"/>
      <c r="K26" s="246">
        <f>'Year Five'!J26</f>
        <v>0</v>
      </c>
      <c r="L26" s="159"/>
      <c r="M26" s="246">
        <f>C26+E26+G26+I26+K26</f>
        <v>0</v>
      </c>
      <c r="N26" s="159"/>
      <c r="O26" s="90">
        <f>M26</f>
        <v>0</v>
      </c>
      <c r="P26" s="153">
        <f>'Year One'!O26+'Year Two'!O26+'Year Three'!O26+'Year Four'!O26+'Year Five'!O26</f>
        <v>0</v>
      </c>
      <c r="Q26" s="243"/>
    </row>
    <row r="27" spans="1:17" x14ac:dyDescent="0.2">
      <c r="A27" s="228">
        <v>2</v>
      </c>
      <c r="B27" s="228" t="s">
        <v>52</v>
      </c>
      <c r="C27" s="246">
        <f>'Year One'!J27</f>
        <v>0</v>
      </c>
      <c r="D27" s="228"/>
      <c r="E27" s="246">
        <f>'Year Two'!J27</f>
        <v>0</v>
      </c>
      <c r="F27" s="233"/>
      <c r="G27" s="246">
        <f>'Year Three'!J27</f>
        <v>0</v>
      </c>
      <c r="H27" s="247"/>
      <c r="I27" s="246">
        <f>'Year Four'!J27</f>
        <v>0</v>
      </c>
      <c r="J27" s="228"/>
      <c r="K27" s="246">
        <f>'Year Five'!J27</f>
        <v>0</v>
      </c>
      <c r="L27" s="159"/>
      <c r="M27" s="246">
        <f t="shared" ref="M27:M29" si="8">C27+E27+G27+I27+K27</f>
        <v>0</v>
      </c>
      <c r="N27" s="159"/>
      <c r="O27" s="90">
        <f>M27</f>
        <v>0</v>
      </c>
      <c r="P27" s="153">
        <f>'Year One'!O27+'Year Two'!O27+'Year Three'!O27+'Year Four'!O27+'Year Five'!O27</f>
        <v>0</v>
      </c>
      <c r="Q27" s="243"/>
    </row>
    <row r="28" spans="1:17" x14ac:dyDescent="0.2">
      <c r="A28" s="228">
        <v>3</v>
      </c>
      <c r="B28" s="228" t="s">
        <v>6</v>
      </c>
      <c r="C28" s="246">
        <f>'Year One'!J28</f>
        <v>0</v>
      </c>
      <c r="D28" s="228"/>
      <c r="E28" s="246">
        <f>'Year Two'!J28</f>
        <v>0</v>
      </c>
      <c r="F28" s="233"/>
      <c r="G28" s="246">
        <f>'Year Three'!J28</f>
        <v>0</v>
      </c>
      <c r="H28" s="247"/>
      <c r="I28" s="246">
        <f>'Year Four'!J28</f>
        <v>0</v>
      </c>
      <c r="J28" s="228"/>
      <c r="K28" s="246">
        <f>'Year Five'!J28</f>
        <v>0</v>
      </c>
      <c r="L28" s="159"/>
      <c r="M28" s="246">
        <f t="shared" si="8"/>
        <v>0</v>
      </c>
      <c r="N28" s="159"/>
      <c r="O28" s="90">
        <f>M28</f>
        <v>0</v>
      </c>
      <c r="P28" s="153">
        <f>'Year One'!O28+'Year Two'!O28+'Year Three'!O28+'Year Four'!O28+'Year Five'!O28</f>
        <v>0</v>
      </c>
      <c r="Q28" s="243"/>
    </row>
    <row r="29" spans="1:17" x14ac:dyDescent="0.2">
      <c r="A29" s="228">
        <v>4</v>
      </c>
      <c r="B29" s="228" t="s">
        <v>6</v>
      </c>
      <c r="C29" s="246">
        <f>'Year One'!J29</f>
        <v>0</v>
      </c>
      <c r="D29" s="228"/>
      <c r="E29" s="246">
        <f>'Year Two'!J29</f>
        <v>0</v>
      </c>
      <c r="F29" s="233"/>
      <c r="G29" s="246">
        <f>'Year Three'!J29</f>
        <v>0</v>
      </c>
      <c r="H29" s="247"/>
      <c r="I29" s="246">
        <f>'Year Four'!J29</f>
        <v>0</v>
      </c>
      <c r="J29" s="228"/>
      <c r="K29" s="246">
        <f>'Year Five'!J29</f>
        <v>0</v>
      </c>
      <c r="L29" s="159"/>
      <c r="M29" s="246">
        <f t="shared" si="8"/>
        <v>0</v>
      </c>
      <c r="N29" s="159"/>
      <c r="O29" s="90">
        <f>M29</f>
        <v>0</v>
      </c>
      <c r="P29" s="153">
        <f>'Year One'!O29+'Year Two'!O29+'Year Three'!O29+'Year Four'!O29+'Year Five'!O29</f>
        <v>0</v>
      </c>
      <c r="Q29" s="243"/>
    </row>
    <row r="30" spans="1:17" x14ac:dyDescent="0.2">
      <c r="A30" s="320"/>
      <c r="B30" s="320"/>
      <c r="C30" s="320"/>
      <c r="D30" s="320"/>
      <c r="E30" s="320"/>
      <c r="F30" s="320"/>
      <c r="G30" s="320"/>
      <c r="H30" s="320"/>
      <c r="I30" s="320"/>
      <c r="J30" s="320"/>
      <c r="K30" s="320"/>
      <c r="L30" s="320"/>
      <c r="M30" s="320"/>
      <c r="N30" s="320"/>
      <c r="O30" s="320"/>
      <c r="P30" s="320"/>
      <c r="Q30" s="243"/>
    </row>
    <row r="31" spans="1:17" ht="24" x14ac:dyDescent="0.2">
      <c r="A31" s="228"/>
      <c r="B31" s="228"/>
      <c r="C31" s="248" t="s">
        <v>310</v>
      </c>
      <c r="D31" s="248"/>
      <c r="E31" s="146" t="s">
        <v>311</v>
      </c>
      <c r="F31" s="147"/>
      <c r="G31" s="147" t="s">
        <v>312</v>
      </c>
      <c r="H31" s="249"/>
      <c r="I31" s="147" t="s">
        <v>313</v>
      </c>
      <c r="J31" s="250"/>
      <c r="K31" s="250" t="s">
        <v>314</v>
      </c>
      <c r="L31" s="251"/>
      <c r="M31" s="146" t="s">
        <v>315</v>
      </c>
      <c r="N31" s="251"/>
      <c r="O31" s="141" t="s">
        <v>335</v>
      </c>
      <c r="P31" s="141" t="s">
        <v>204</v>
      </c>
      <c r="Q31" s="243"/>
    </row>
    <row r="32" spans="1:17" x14ac:dyDescent="0.2">
      <c r="A32" s="228">
        <v>5</v>
      </c>
      <c r="B32" s="228" t="s">
        <v>0</v>
      </c>
      <c r="C32" s="246">
        <f>'Year One'!J32</f>
        <v>0</v>
      </c>
      <c r="D32" s="231"/>
      <c r="E32" s="246">
        <f>'Year Two'!J32</f>
        <v>0</v>
      </c>
      <c r="F32" s="252"/>
      <c r="G32" s="246">
        <f>'Year Three'!J32</f>
        <v>0</v>
      </c>
      <c r="H32" s="233"/>
      <c r="I32" s="246">
        <f>'Year Four'!J32</f>
        <v>0</v>
      </c>
      <c r="J32" s="250"/>
      <c r="K32" s="246">
        <f>'Year Five'!J32</f>
        <v>0</v>
      </c>
      <c r="L32" s="251"/>
      <c r="M32" s="91">
        <f>C32+E32+G32+I32+K32</f>
        <v>0</v>
      </c>
      <c r="N32" s="251"/>
      <c r="O32" s="101">
        <f>M32</f>
        <v>0</v>
      </c>
      <c r="P32" s="153">
        <f>'Year One'!O32+'Year Two'!O32+'Year Three'!O32+'Year Four'!O32+'Year Five'!O32</f>
        <v>0</v>
      </c>
      <c r="Q32" s="243"/>
    </row>
    <row r="33" spans="1:17" x14ac:dyDescent="0.2">
      <c r="A33" s="228">
        <v>6</v>
      </c>
      <c r="B33" s="228" t="s">
        <v>0</v>
      </c>
      <c r="C33" s="246">
        <f>'Year One'!J33</f>
        <v>0</v>
      </c>
      <c r="D33" s="231"/>
      <c r="E33" s="246">
        <f>'Year Two'!J33</f>
        <v>0</v>
      </c>
      <c r="F33" s="252"/>
      <c r="G33" s="246">
        <f>'Year Three'!J33</f>
        <v>0</v>
      </c>
      <c r="H33" s="233"/>
      <c r="I33" s="246">
        <f>'Year Four'!J33</f>
        <v>0</v>
      </c>
      <c r="J33" s="250"/>
      <c r="K33" s="246">
        <f>'Year Five'!J33</f>
        <v>0</v>
      </c>
      <c r="L33" s="251"/>
      <c r="M33" s="91">
        <f>C33+E33+G33+I33+K33</f>
        <v>0</v>
      </c>
      <c r="N33" s="251"/>
      <c r="O33" s="101">
        <f>M33</f>
        <v>0</v>
      </c>
      <c r="P33" s="153">
        <f>'Year One'!O33+'Year Two'!O33+'Year Three'!O33+'Year Four'!O33+'Year Five'!O33</f>
        <v>0</v>
      </c>
      <c r="Q33" s="243"/>
    </row>
    <row r="34" spans="1:17" x14ac:dyDescent="0.2">
      <c r="A34" s="320"/>
      <c r="B34" s="320"/>
      <c r="C34" s="320"/>
      <c r="D34" s="320"/>
      <c r="E34" s="320"/>
      <c r="F34" s="320"/>
      <c r="G34" s="320"/>
      <c r="H34" s="320"/>
      <c r="I34" s="320"/>
      <c r="J34" s="320"/>
      <c r="K34" s="320"/>
      <c r="L34" s="320"/>
      <c r="M34" s="320"/>
      <c r="N34" s="320"/>
      <c r="O34" s="320"/>
      <c r="P34" s="320"/>
      <c r="Q34" s="243"/>
    </row>
    <row r="35" spans="1:17" x14ac:dyDescent="0.2">
      <c r="A35" s="229" t="s">
        <v>289</v>
      </c>
      <c r="B35" s="229"/>
      <c r="C35" s="227">
        <f>SUM(C26:C29,C32:C33)</f>
        <v>0</v>
      </c>
      <c r="D35" s="227"/>
      <c r="E35" s="227">
        <f t="shared" ref="E35:K35" si="9">SUM(E26:E29,E32:E33)</f>
        <v>0</v>
      </c>
      <c r="F35" s="227"/>
      <c r="G35" s="227">
        <f t="shared" si="9"/>
        <v>0</v>
      </c>
      <c r="H35" s="227"/>
      <c r="I35" s="227">
        <f t="shared" si="9"/>
        <v>0</v>
      </c>
      <c r="J35" s="227"/>
      <c r="K35" s="227">
        <f t="shared" si="9"/>
        <v>0</v>
      </c>
      <c r="L35" s="227"/>
      <c r="M35" s="102">
        <f>SUM(M26:M33)</f>
        <v>0</v>
      </c>
      <c r="N35" s="102"/>
      <c r="O35" s="92">
        <f>SUM(O26:O33)</f>
        <v>0</v>
      </c>
      <c r="P35" s="154">
        <f>SUM(P26:P33)</f>
        <v>0</v>
      </c>
      <c r="Q35" s="243"/>
    </row>
    <row r="36" spans="1:17" s="225" customFormat="1" x14ac:dyDescent="0.2">
      <c r="A36" s="312"/>
      <c r="B36" s="312"/>
      <c r="C36" s="312"/>
      <c r="D36" s="312"/>
      <c r="E36" s="312"/>
      <c r="F36" s="312"/>
      <c r="G36" s="312"/>
      <c r="H36" s="312"/>
      <c r="I36" s="312"/>
      <c r="J36" s="312"/>
      <c r="K36" s="312"/>
      <c r="L36" s="312"/>
      <c r="M36" s="312"/>
      <c r="N36" s="312"/>
      <c r="O36" s="312"/>
      <c r="P36" s="312"/>
      <c r="Q36" s="243"/>
    </row>
    <row r="37" spans="1:17" s="225" customFormat="1" ht="24" x14ac:dyDescent="0.2">
      <c r="A37" s="323"/>
      <c r="B37" s="335"/>
      <c r="C37" s="238" t="s">
        <v>290</v>
      </c>
      <c r="D37" s="239" t="s">
        <v>291</v>
      </c>
      <c r="E37" s="234" t="s">
        <v>292</v>
      </c>
      <c r="F37" s="235" t="s">
        <v>293</v>
      </c>
      <c r="G37" s="238" t="s">
        <v>294</v>
      </c>
      <c r="H37" s="239" t="s">
        <v>295</v>
      </c>
      <c r="I37" s="234" t="s">
        <v>296</v>
      </c>
      <c r="J37" s="235" t="s">
        <v>297</v>
      </c>
      <c r="K37" s="268" t="s">
        <v>298</v>
      </c>
      <c r="L37" s="239" t="s">
        <v>299</v>
      </c>
      <c r="M37" s="266" t="s">
        <v>300</v>
      </c>
      <c r="N37" s="269" t="s">
        <v>301</v>
      </c>
      <c r="O37" s="268" t="s">
        <v>335</v>
      </c>
      <c r="P37" s="141" t="s">
        <v>204</v>
      </c>
      <c r="Q37" s="243"/>
    </row>
    <row r="38" spans="1:17" x14ac:dyDescent="0.2">
      <c r="A38" s="229" t="s">
        <v>117</v>
      </c>
      <c r="B38" s="236"/>
      <c r="C38" s="272">
        <f t="shared" ref="C38:L38" si="10">+SUM(C14+C35+C23)</f>
        <v>0</v>
      </c>
      <c r="D38" s="280">
        <f t="shared" si="10"/>
        <v>0</v>
      </c>
      <c r="E38" s="267">
        <f t="shared" si="10"/>
        <v>0</v>
      </c>
      <c r="F38" s="279">
        <f t="shared" si="10"/>
        <v>0</v>
      </c>
      <c r="G38" s="272">
        <f t="shared" si="10"/>
        <v>0</v>
      </c>
      <c r="H38" s="280">
        <f t="shared" si="10"/>
        <v>0</v>
      </c>
      <c r="I38" s="267">
        <f t="shared" si="10"/>
        <v>0</v>
      </c>
      <c r="J38" s="279">
        <f t="shared" si="10"/>
        <v>0</v>
      </c>
      <c r="K38" s="272">
        <f t="shared" si="10"/>
        <v>0</v>
      </c>
      <c r="L38" s="280">
        <f t="shared" si="10"/>
        <v>0</v>
      </c>
      <c r="M38" s="267">
        <f>+SUM(M14+M35+M23)</f>
        <v>0</v>
      </c>
      <c r="N38" s="279">
        <f>+SUM(N14+N23)</f>
        <v>0</v>
      </c>
      <c r="O38" s="272">
        <f>+SUM(O14+O35+O23)</f>
        <v>0</v>
      </c>
      <c r="P38" s="154">
        <f>SUM(P35,P23,P14)</f>
        <v>0</v>
      </c>
      <c r="Q38" s="243"/>
    </row>
    <row r="39" spans="1:17" s="225" customFormat="1" x14ac:dyDescent="0.2">
      <c r="A39" s="312"/>
      <c r="B39" s="312"/>
      <c r="C39" s="312"/>
      <c r="D39" s="312"/>
      <c r="E39" s="312"/>
      <c r="F39" s="312"/>
      <c r="G39" s="312"/>
      <c r="H39" s="312"/>
      <c r="I39" s="312"/>
      <c r="J39" s="312"/>
      <c r="K39" s="312"/>
      <c r="L39" s="312"/>
      <c r="M39" s="312"/>
      <c r="N39" s="312"/>
      <c r="O39" s="312"/>
      <c r="P39" s="312"/>
      <c r="Q39" s="243"/>
    </row>
    <row r="40" spans="1:17" s="225" customFormat="1" ht="12" customHeight="1" x14ac:dyDescent="0.2">
      <c r="A40" s="232"/>
      <c r="B40" s="415" t="s">
        <v>316</v>
      </c>
      <c r="C40" s="415"/>
      <c r="D40" s="415"/>
      <c r="E40" s="415"/>
      <c r="F40" s="415"/>
      <c r="G40" s="415"/>
      <c r="H40" s="415"/>
      <c r="I40" s="415"/>
      <c r="J40" s="248" t="s">
        <v>317</v>
      </c>
      <c r="K40" s="248" t="s">
        <v>318</v>
      </c>
      <c r="L40" s="248" t="s">
        <v>319</v>
      </c>
      <c r="M40" s="248" t="s">
        <v>320</v>
      </c>
      <c r="N40" s="248" t="s">
        <v>321</v>
      </c>
      <c r="O40" s="148" t="s">
        <v>335</v>
      </c>
      <c r="P40" s="141" t="s">
        <v>204</v>
      </c>
      <c r="Q40" s="243"/>
    </row>
    <row r="41" spans="1:17" x14ac:dyDescent="0.2">
      <c r="A41" s="228">
        <v>1</v>
      </c>
      <c r="B41" s="228" t="s">
        <v>62</v>
      </c>
      <c r="C41" s="416"/>
      <c r="D41" s="416"/>
      <c r="E41" s="416"/>
      <c r="F41" s="416"/>
      <c r="G41" s="416"/>
      <c r="H41" s="416"/>
      <c r="I41" s="416"/>
      <c r="J41" s="246">
        <f>'Year One'!N40</f>
        <v>0</v>
      </c>
      <c r="K41" s="253">
        <f>'Year Two'!N40</f>
        <v>0</v>
      </c>
      <c r="L41" s="253">
        <f>'Year Three'!N40</f>
        <v>0</v>
      </c>
      <c r="M41" s="254">
        <f>'Year Four'!N40</f>
        <v>0</v>
      </c>
      <c r="N41" s="254">
        <f>'Year Five'!N40</f>
        <v>0</v>
      </c>
      <c r="O41" s="120">
        <f>SUM(J41:N41)</f>
        <v>0</v>
      </c>
      <c r="P41" s="153">
        <f>'Year One'!O40+'Year Two'!O40+'Year Three'!O40+'Year Four'!O40+'Year Five'!O40</f>
        <v>0</v>
      </c>
      <c r="Q41" s="243"/>
    </row>
    <row r="42" spans="1:17" x14ac:dyDescent="0.2">
      <c r="A42" s="320"/>
      <c r="B42" s="320"/>
      <c r="C42" s="320"/>
      <c r="D42" s="320"/>
      <c r="E42" s="320"/>
      <c r="F42" s="320"/>
      <c r="G42" s="320"/>
      <c r="H42" s="320"/>
      <c r="I42" s="320"/>
      <c r="J42" s="320"/>
      <c r="K42" s="320"/>
      <c r="L42" s="320"/>
      <c r="M42" s="320"/>
      <c r="N42" s="320"/>
      <c r="O42" s="320"/>
      <c r="P42" s="320"/>
      <c r="Q42" s="243"/>
    </row>
    <row r="43" spans="1:17" x14ac:dyDescent="0.2">
      <c r="A43" s="318" t="s">
        <v>118</v>
      </c>
      <c r="B43" s="318"/>
      <c r="C43" s="318"/>
      <c r="D43" s="318"/>
      <c r="E43" s="318"/>
      <c r="F43" s="318"/>
      <c r="G43" s="318"/>
      <c r="H43" s="318"/>
      <c r="I43" s="318"/>
      <c r="J43" s="318"/>
      <c r="K43" s="318"/>
      <c r="L43" s="318"/>
      <c r="M43" s="318"/>
      <c r="N43" s="318"/>
      <c r="O43" s="92">
        <f>O41</f>
        <v>0</v>
      </c>
      <c r="P43" s="154">
        <f>P41</f>
        <v>0</v>
      </c>
      <c r="Q43" s="243"/>
    </row>
    <row r="44" spans="1:17" x14ac:dyDescent="0.2">
      <c r="A44" s="312"/>
      <c r="B44" s="312"/>
      <c r="C44" s="312"/>
      <c r="D44" s="312"/>
      <c r="E44" s="312"/>
      <c r="F44" s="312"/>
      <c r="G44" s="312"/>
      <c r="H44" s="312"/>
      <c r="I44" s="312"/>
      <c r="J44" s="312"/>
      <c r="K44" s="312"/>
      <c r="L44" s="312"/>
      <c r="M44" s="312"/>
      <c r="N44" s="312"/>
      <c r="O44" s="312"/>
      <c r="P44" s="312"/>
      <c r="Q44" s="243"/>
    </row>
    <row r="45" spans="1:17" ht="12" customHeight="1" x14ac:dyDescent="0.2">
      <c r="A45" s="228"/>
      <c r="B45" s="350" t="s">
        <v>54</v>
      </c>
      <c r="C45" s="350"/>
      <c r="D45" s="350"/>
      <c r="E45" s="350"/>
      <c r="F45" s="350"/>
      <c r="G45" s="350"/>
      <c r="H45" s="350"/>
      <c r="I45" s="350"/>
      <c r="J45" s="248" t="s">
        <v>317</v>
      </c>
      <c r="K45" s="248" t="s">
        <v>318</v>
      </c>
      <c r="L45" s="248" t="s">
        <v>319</v>
      </c>
      <c r="M45" s="248" t="s">
        <v>320</v>
      </c>
      <c r="N45" s="248" t="s">
        <v>321</v>
      </c>
      <c r="O45" s="248" t="s">
        <v>335</v>
      </c>
      <c r="P45" s="141" t="s">
        <v>204</v>
      </c>
      <c r="Q45" s="243"/>
    </row>
    <row r="46" spans="1:17" ht="12" customHeight="1" x14ac:dyDescent="0.2">
      <c r="A46" s="228">
        <v>1</v>
      </c>
      <c r="B46" s="312" t="s">
        <v>47</v>
      </c>
      <c r="C46" s="312"/>
      <c r="D46" s="312"/>
      <c r="E46" s="312"/>
      <c r="F46" s="312"/>
      <c r="G46" s="312"/>
      <c r="H46" s="312"/>
      <c r="I46" s="312"/>
      <c r="J46" s="254">
        <f>'Year One'!N45</f>
        <v>0</v>
      </c>
      <c r="K46" s="254">
        <f>'Year Two'!N45</f>
        <v>0</v>
      </c>
      <c r="L46" s="254">
        <f>'Year Three'!N45</f>
        <v>0</v>
      </c>
      <c r="M46" s="254">
        <f>'Year Four'!N45</f>
        <v>0</v>
      </c>
      <c r="N46" s="254">
        <f>'Year Five'!N45</f>
        <v>0</v>
      </c>
      <c r="O46" s="101">
        <f>SUM(J46:N46)</f>
        <v>0</v>
      </c>
      <c r="P46" s="153">
        <f>'Year One'!O45+'Year Two'!O45+'Year Three'!O45+'Year Four'!O45+'Year Five'!O45</f>
        <v>0</v>
      </c>
      <c r="Q46" s="243"/>
    </row>
    <row r="47" spans="1:17" x14ac:dyDescent="0.2">
      <c r="A47" s="228">
        <v>2</v>
      </c>
      <c r="B47" s="312"/>
      <c r="C47" s="312"/>
      <c r="D47" s="312"/>
      <c r="E47" s="312"/>
      <c r="F47" s="312"/>
      <c r="G47" s="312"/>
      <c r="H47" s="312"/>
      <c r="I47" s="312"/>
      <c r="J47" s="254">
        <f>'Year One'!N46</f>
        <v>0</v>
      </c>
      <c r="K47" s="254">
        <f>'Year Two'!N46</f>
        <v>0</v>
      </c>
      <c r="L47" s="254">
        <f>'Year Three'!N46</f>
        <v>0</v>
      </c>
      <c r="M47" s="254">
        <f>'Year Four'!N46</f>
        <v>0</v>
      </c>
      <c r="N47" s="254">
        <f>'Year Five'!N46</f>
        <v>0</v>
      </c>
      <c r="O47" s="101">
        <f t="shared" ref="O47:O50" si="11">SUM(J47:N47)</f>
        <v>0</v>
      </c>
      <c r="P47" s="153">
        <f>'Year One'!O46+'Year Two'!O46+'Year Three'!O46+'Year Four'!O46+'Year Five'!O46</f>
        <v>0</v>
      </c>
      <c r="Q47" s="243"/>
    </row>
    <row r="48" spans="1:17" x14ac:dyDescent="0.2">
      <c r="A48" s="228">
        <v>3</v>
      </c>
      <c r="B48" s="312"/>
      <c r="C48" s="312"/>
      <c r="D48" s="312"/>
      <c r="E48" s="312"/>
      <c r="F48" s="312"/>
      <c r="G48" s="312"/>
      <c r="H48" s="312"/>
      <c r="I48" s="312"/>
      <c r="J48" s="254">
        <f>'Year One'!N47</f>
        <v>0</v>
      </c>
      <c r="K48" s="254">
        <f>'Year Two'!N47</f>
        <v>0</v>
      </c>
      <c r="L48" s="254">
        <f>'Year Three'!N47</f>
        <v>0</v>
      </c>
      <c r="M48" s="254">
        <f>'Year Four'!N47</f>
        <v>0</v>
      </c>
      <c r="N48" s="254">
        <f>'Year Five'!N47</f>
        <v>0</v>
      </c>
      <c r="O48" s="101">
        <f t="shared" si="11"/>
        <v>0</v>
      </c>
      <c r="P48" s="153">
        <f>'Year One'!O47+'Year Two'!O47+'Year Three'!O47+'Year Four'!O47+'Year Five'!O47</f>
        <v>0</v>
      </c>
      <c r="Q48" s="243"/>
    </row>
    <row r="49" spans="1:17" x14ac:dyDescent="0.2">
      <c r="A49" s="228">
        <v>4</v>
      </c>
      <c r="B49" s="312"/>
      <c r="C49" s="312"/>
      <c r="D49" s="312"/>
      <c r="E49" s="312"/>
      <c r="F49" s="312"/>
      <c r="G49" s="312"/>
      <c r="H49" s="312"/>
      <c r="I49" s="312"/>
      <c r="J49" s="254">
        <f>'Year One'!N48</f>
        <v>0</v>
      </c>
      <c r="K49" s="254">
        <f>'Year Two'!N48</f>
        <v>0</v>
      </c>
      <c r="L49" s="254">
        <f>'Year Three'!N48</f>
        <v>0</v>
      </c>
      <c r="M49" s="254">
        <f>'Year Four'!N48</f>
        <v>0</v>
      </c>
      <c r="N49" s="254">
        <f>'Year Five'!N48</f>
        <v>0</v>
      </c>
      <c r="O49" s="101">
        <f t="shared" si="11"/>
        <v>0</v>
      </c>
      <c r="P49" s="153">
        <f>'Year One'!O48+'Year Two'!O48+'Year Three'!O48+'Year Four'!O48+'Year Five'!O48</f>
        <v>0</v>
      </c>
      <c r="Q49" s="243"/>
    </row>
    <row r="50" spans="1:17" x14ac:dyDescent="0.2">
      <c r="A50" s="228">
        <v>5</v>
      </c>
      <c r="B50" s="312"/>
      <c r="C50" s="312"/>
      <c r="D50" s="312"/>
      <c r="E50" s="312"/>
      <c r="F50" s="312"/>
      <c r="G50" s="312"/>
      <c r="H50" s="312"/>
      <c r="I50" s="312"/>
      <c r="J50" s="254">
        <f>'Year One'!N49</f>
        <v>0</v>
      </c>
      <c r="K50" s="254">
        <f>'Year Two'!N49</f>
        <v>0</v>
      </c>
      <c r="L50" s="254">
        <f>'Year Three'!N49</f>
        <v>0</v>
      </c>
      <c r="M50" s="254">
        <f>'Year Four'!N49</f>
        <v>0</v>
      </c>
      <c r="N50" s="254">
        <f>'Year Five'!N49</f>
        <v>0</v>
      </c>
      <c r="O50" s="101">
        <f t="shared" si="11"/>
        <v>0</v>
      </c>
      <c r="P50" s="153">
        <f>'Year One'!O49+'Year Two'!O49+'Year Three'!O49+'Year Four'!O49+'Year Five'!O49</f>
        <v>0</v>
      </c>
      <c r="Q50" s="243"/>
    </row>
    <row r="51" spans="1:17" x14ac:dyDescent="0.2">
      <c r="A51" s="320"/>
      <c r="B51" s="320"/>
      <c r="C51" s="320"/>
      <c r="D51" s="320"/>
      <c r="E51" s="320"/>
      <c r="F51" s="320"/>
      <c r="G51" s="320"/>
      <c r="H51" s="320"/>
      <c r="I51" s="320"/>
      <c r="J51" s="320"/>
      <c r="K51" s="320"/>
      <c r="L51" s="320"/>
      <c r="M51" s="320"/>
      <c r="N51" s="320"/>
      <c r="O51" s="320"/>
      <c r="P51" s="320"/>
      <c r="Q51" s="243"/>
    </row>
    <row r="52" spans="1:17" x14ac:dyDescent="0.2">
      <c r="A52" s="318" t="s">
        <v>119</v>
      </c>
      <c r="B52" s="318"/>
      <c r="C52" s="318"/>
      <c r="D52" s="318"/>
      <c r="E52" s="318"/>
      <c r="F52" s="318"/>
      <c r="G52" s="318"/>
      <c r="H52" s="318"/>
      <c r="I52" s="318"/>
      <c r="J52" s="255">
        <f>SUM(J46:J50)</f>
        <v>0</v>
      </c>
      <c r="K52" s="255">
        <f t="shared" ref="K52:N52" si="12">SUM(K46:K50)</f>
        <v>0</v>
      </c>
      <c r="L52" s="255">
        <f t="shared" si="12"/>
        <v>0</v>
      </c>
      <c r="M52" s="255">
        <f t="shared" si="12"/>
        <v>0</v>
      </c>
      <c r="N52" s="255">
        <f t="shared" si="12"/>
        <v>0</v>
      </c>
      <c r="O52" s="92">
        <f>SUM(O46:O50)</f>
        <v>0</v>
      </c>
      <c r="P52" s="154">
        <f>SUM(P46:P50)</f>
        <v>0</v>
      </c>
      <c r="Q52" s="243"/>
    </row>
    <row r="53" spans="1:17" x14ac:dyDescent="0.2">
      <c r="A53" s="320"/>
      <c r="B53" s="320"/>
      <c r="C53" s="320"/>
      <c r="D53" s="320"/>
      <c r="E53" s="320"/>
      <c r="F53" s="320"/>
      <c r="G53" s="320"/>
      <c r="H53" s="320"/>
      <c r="I53" s="320"/>
      <c r="J53" s="320"/>
      <c r="K53" s="320"/>
      <c r="L53" s="320"/>
      <c r="M53" s="320"/>
      <c r="N53" s="320"/>
      <c r="O53" s="320"/>
      <c r="P53" s="320"/>
      <c r="Q53" s="243"/>
    </row>
    <row r="54" spans="1:17" x14ac:dyDescent="0.2">
      <c r="A54" s="228"/>
      <c r="B54" s="350" t="s">
        <v>9</v>
      </c>
      <c r="C54" s="350"/>
      <c r="D54" s="350"/>
      <c r="E54" s="350"/>
      <c r="F54" s="350"/>
      <c r="G54" s="350"/>
      <c r="H54" s="350"/>
      <c r="I54" s="350"/>
      <c r="J54" s="248" t="s">
        <v>317</v>
      </c>
      <c r="K54" s="248" t="s">
        <v>318</v>
      </c>
      <c r="L54" s="248" t="s">
        <v>319</v>
      </c>
      <c r="M54" s="248" t="s">
        <v>320</v>
      </c>
      <c r="N54" s="248" t="s">
        <v>321</v>
      </c>
      <c r="O54" s="248" t="s">
        <v>335</v>
      </c>
      <c r="P54" s="141" t="s">
        <v>204</v>
      </c>
      <c r="Q54" s="243"/>
    </row>
    <row r="55" spans="1:17" x14ac:dyDescent="0.2">
      <c r="A55" s="228">
        <v>1</v>
      </c>
      <c r="B55" s="320" t="s">
        <v>1</v>
      </c>
      <c r="C55" s="320"/>
      <c r="D55" s="320"/>
      <c r="E55" s="320"/>
      <c r="F55" s="320"/>
      <c r="G55" s="320"/>
      <c r="H55" s="320"/>
      <c r="I55" s="320"/>
      <c r="J55" s="254">
        <f>'Year One'!N54</f>
        <v>0</v>
      </c>
      <c r="K55" s="254">
        <f>'Year Two'!N54</f>
        <v>0</v>
      </c>
      <c r="L55" s="254">
        <f>'Year Three'!N54</f>
        <v>0</v>
      </c>
      <c r="M55" s="254">
        <f>'Year Four'!N54</f>
        <v>0</v>
      </c>
      <c r="N55" s="254">
        <f>'Year Five'!N54</f>
        <v>0</v>
      </c>
      <c r="O55" s="101">
        <f>SUM(J55:N55)</f>
        <v>0</v>
      </c>
      <c r="P55" s="153">
        <f>'Year One'!O54+'Year Two'!O54+'Year Three'!O54+'Year Four'!O54+'Year Five'!O54</f>
        <v>0</v>
      </c>
      <c r="Q55" s="243"/>
    </row>
    <row r="56" spans="1:17" x14ac:dyDescent="0.2">
      <c r="A56" s="228">
        <v>2</v>
      </c>
      <c r="B56" s="320" t="s">
        <v>7</v>
      </c>
      <c r="C56" s="320"/>
      <c r="D56" s="320"/>
      <c r="E56" s="320"/>
      <c r="F56" s="320"/>
      <c r="G56" s="320"/>
      <c r="H56" s="320"/>
      <c r="I56" s="320"/>
      <c r="J56" s="254">
        <f>'Year One'!N55</f>
        <v>0</v>
      </c>
      <c r="K56" s="254">
        <f>'Year Two'!N55</f>
        <v>0</v>
      </c>
      <c r="L56" s="254">
        <f>'Year Three'!N55</f>
        <v>0</v>
      </c>
      <c r="M56" s="254">
        <f>'Year Four'!N55</f>
        <v>0</v>
      </c>
      <c r="N56" s="254">
        <f>'Year Five'!N55</f>
        <v>0</v>
      </c>
      <c r="O56" s="101">
        <f>SUM(J56:N56)</f>
        <v>0</v>
      </c>
      <c r="P56" s="153">
        <f>'Year One'!O55+'Year Two'!O55+'Year Three'!O55+'Year Four'!O55+'Year Five'!O55</f>
        <v>0</v>
      </c>
      <c r="Q56" s="243"/>
    </row>
    <row r="57" spans="1:17" x14ac:dyDescent="0.2">
      <c r="A57" s="340"/>
      <c r="B57" s="340"/>
      <c r="C57" s="340"/>
      <c r="D57" s="340"/>
      <c r="E57" s="340"/>
      <c r="F57" s="340"/>
      <c r="G57" s="340"/>
      <c r="H57" s="340"/>
      <c r="I57" s="340"/>
      <c r="J57" s="340"/>
      <c r="K57" s="340"/>
      <c r="L57" s="340"/>
      <c r="M57" s="340"/>
      <c r="N57" s="340"/>
      <c r="O57" s="340"/>
      <c r="P57" s="340"/>
      <c r="Q57" s="243"/>
    </row>
    <row r="58" spans="1:17" x14ac:dyDescent="0.2">
      <c r="A58" s="318" t="s">
        <v>120</v>
      </c>
      <c r="B58" s="318"/>
      <c r="C58" s="318"/>
      <c r="D58" s="318"/>
      <c r="E58" s="318"/>
      <c r="F58" s="318"/>
      <c r="G58" s="318"/>
      <c r="H58" s="318"/>
      <c r="I58" s="318"/>
      <c r="J58" s="255">
        <f>SUM(J55:J56)</f>
        <v>0</v>
      </c>
      <c r="K58" s="255">
        <f t="shared" ref="K58:O58" si="13">SUM(K55:K56)</f>
        <v>0</v>
      </c>
      <c r="L58" s="255">
        <f t="shared" si="13"/>
        <v>0</v>
      </c>
      <c r="M58" s="255">
        <f t="shared" si="13"/>
        <v>0</v>
      </c>
      <c r="N58" s="255">
        <f t="shared" si="13"/>
        <v>0</v>
      </c>
      <c r="O58" s="255">
        <f t="shared" si="13"/>
        <v>0</v>
      </c>
      <c r="P58" s="154">
        <f>SUM(P55:P56)</f>
        <v>0</v>
      </c>
      <c r="Q58" s="243"/>
    </row>
    <row r="59" spans="1:17" x14ac:dyDescent="0.2">
      <c r="A59" s="320"/>
      <c r="B59" s="320"/>
      <c r="C59" s="320"/>
      <c r="D59" s="320"/>
      <c r="E59" s="320"/>
      <c r="F59" s="320"/>
      <c r="G59" s="320"/>
      <c r="H59" s="320"/>
      <c r="I59" s="320"/>
      <c r="J59" s="320"/>
      <c r="K59" s="320"/>
      <c r="L59" s="320"/>
      <c r="M59" s="320"/>
      <c r="N59" s="320"/>
      <c r="O59" s="320"/>
      <c r="P59" s="320"/>
      <c r="Q59" s="243"/>
    </row>
    <row r="60" spans="1:17" x14ac:dyDescent="0.2">
      <c r="A60" s="228"/>
      <c r="B60" s="350" t="s">
        <v>56</v>
      </c>
      <c r="C60" s="350"/>
      <c r="D60" s="350"/>
      <c r="E60" s="350"/>
      <c r="F60" s="350"/>
      <c r="G60" s="350"/>
      <c r="H60" s="350"/>
      <c r="I60" s="350"/>
      <c r="J60" s="248" t="s">
        <v>317</v>
      </c>
      <c r="K60" s="248" t="s">
        <v>318</v>
      </c>
      <c r="L60" s="248" t="s">
        <v>319</v>
      </c>
      <c r="M60" s="248" t="s">
        <v>320</v>
      </c>
      <c r="N60" s="248" t="s">
        <v>321</v>
      </c>
      <c r="O60" s="248" t="s">
        <v>335</v>
      </c>
      <c r="P60" s="141" t="s">
        <v>204</v>
      </c>
      <c r="Q60" s="243"/>
    </row>
    <row r="61" spans="1:17" x14ac:dyDescent="0.2">
      <c r="A61" s="228">
        <v>1</v>
      </c>
      <c r="B61" s="320" t="s">
        <v>8</v>
      </c>
      <c r="C61" s="320"/>
      <c r="D61" s="320"/>
      <c r="E61" s="320"/>
      <c r="F61" s="320"/>
      <c r="G61" s="320"/>
      <c r="H61" s="320"/>
      <c r="I61" s="320"/>
      <c r="J61" s="254">
        <f>'Year One'!N60</f>
        <v>0</v>
      </c>
      <c r="K61" s="254">
        <f>'Year Two'!N60</f>
        <v>0</v>
      </c>
      <c r="L61" s="254">
        <f>'Year Three'!N60</f>
        <v>0</v>
      </c>
      <c r="M61" s="254">
        <f>'Year Four'!N60</f>
        <v>0</v>
      </c>
      <c r="N61" s="254">
        <f>'Year Five'!N60</f>
        <v>0</v>
      </c>
      <c r="O61" s="87">
        <f>SUM(J61:N61)</f>
        <v>0</v>
      </c>
      <c r="P61" s="153">
        <f>'Year One'!O60+'Year Two'!O60+'Year Three'!O60+'Year Four'!O60+'Year Five'!O60</f>
        <v>0</v>
      </c>
      <c r="Q61" s="243"/>
    </row>
    <row r="62" spans="1:17" x14ac:dyDescent="0.2">
      <c r="A62" s="228">
        <v>2</v>
      </c>
      <c r="B62" s="320" t="s">
        <v>322</v>
      </c>
      <c r="C62" s="320"/>
      <c r="D62" s="320"/>
      <c r="E62" s="320"/>
      <c r="F62" s="320"/>
      <c r="G62" s="320"/>
      <c r="H62" s="320"/>
      <c r="I62" s="320"/>
      <c r="J62" s="254">
        <f>'Year One'!N61</f>
        <v>0</v>
      </c>
      <c r="K62" s="254">
        <f>'Year Two'!N61</f>
        <v>0</v>
      </c>
      <c r="L62" s="254">
        <f>'Year Three'!N61</f>
        <v>0</v>
      </c>
      <c r="M62" s="254">
        <f>'Year Four'!N61</f>
        <v>0</v>
      </c>
      <c r="N62" s="254">
        <f>'Year Five'!N61</f>
        <v>0</v>
      </c>
      <c r="O62" s="87">
        <f t="shared" ref="O62:O64" si="14">SUM(J62:N62)</f>
        <v>0</v>
      </c>
      <c r="P62" s="153">
        <f>'Year One'!O61+'Year Two'!O61+'Year Three'!O61+'Year Four'!O61+'Year Five'!O61</f>
        <v>0</v>
      </c>
      <c r="Q62" s="243"/>
    </row>
    <row r="63" spans="1:17" x14ac:dyDescent="0.2">
      <c r="A63" s="228">
        <v>3</v>
      </c>
      <c r="B63" s="320" t="s">
        <v>10</v>
      </c>
      <c r="C63" s="320"/>
      <c r="D63" s="320"/>
      <c r="E63" s="320"/>
      <c r="F63" s="320"/>
      <c r="G63" s="320"/>
      <c r="H63" s="320"/>
      <c r="I63" s="320"/>
      <c r="J63" s="254">
        <f>'Year One'!N62</f>
        <v>0</v>
      </c>
      <c r="K63" s="254">
        <f>'Year Two'!N62</f>
        <v>0</v>
      </c>
      <c r="L63" s="254">
        <f>'Year Three'!N62</f>
        <v>0</v>
      </c>
      <c r="M63" s="254">
        <f>'Year Four'!N62</f>
        <v>0</v>
      </c>
      <c r="N63" s="254">
        <f>'Year Five'!N62</f>
        <v>0</v>
      </c>
      <c r="O63" s="87">
        <f t="shared" si="14"/>
        <v>0</v>
      </c>
      <c r="P63" s="153">
        <f>'Year One'!O62+'Year Two'!O62+'Year Three'!O62+'Year Four'!O62+'Year Five'!O62</f>
        <v>0</v>
      </c>
      <c r="Q63" s="243"/>
    </row>
    <row r="64" spans="1:17" x14ac:dyDescent="0.2">
      <c r="A64" s="228">
        <v>4</v>
      </c>
      <c r="B64" s="320" t="s">
        <v>136</v>
      </c>
      <c r="C64" s="320"/>
      <c r="D64" s="320"/>
      <c r="E64" s="320"/>
      <c r="F64" s="320"/>
      <c r="G64" s="320"/>
      <c r="H64" s="320"/>
      <c r="I64" s="320"/>
      <c r="J64" s="254">
        <f>'Year One'!N63</f>
        <v>0</v>
      </c>
      <c r="K64" s="254">
        <f>'Year Two'!N63</f>
        <v>0</v>
      </c>
      <c r="L64" s="254">
        <f>'Year Three'!N63</f>
        <v>0</v>
      </c>
      <c r="M64" s="254">
        <f>'Year Four'!N63</f>
        <v>0</v>
      </c>
      <c r="N64" s="254">
        <f>'Year Five'!N63</f>
        <v>0</v>
      </c>
      <c r="O64" s="87">
        <f t="shared" si="14"/>
        <v>0</v>
      </c>
      <c r="P64" s="153">
        <f>'Year One'!O63+'Year Two'!O63+'Year Three'!O63+'Year Four'!O63+'Year Five'!O63</f>
        <v>0</v>
      </c>
      <c r="Q64" s="243"/>
    </row>
    <row r="65" spans="1:17" x14ac:dyDescent="0.2">
      <c r="A65" s="320"/>
      <c r="B65" s="320"/>
      <c r="C65" s="320"/>
      <c r="D65" s="320"/>
      <c r="E65" s="320"/>
      <c r="F65" s="320"/>
      <c r="G65" s="320"/>
      <c r="H65" s="320"/>
      <c r="I65" s="320"/>
      <c r="J65" s="320"/>
      <c r="K65" s="320"/>
      <c r="L65" s="320"/>
      <c r="M65" s="320"/>
      <c r="N65" s="320"/>
      <c r="O65" s="320"/>
      <c r="P65" s="320"/>
      <c r="Q65" s="243"/>
    </row>
    <row r="66" spans="1:17" x14ac:dyDescent="0.2">
      <c r="A66" s="318" t="s">
        <v>121</v>
      </c>
      <c r="B66" s="318"/>
      <c r="C66" s="318"/>
      <c r="D66" s="318"/>
      <c r="E66" s="318"/>
      <c r="F66" s="318"/>
      <c r="G66" s="318"/>
      <c r="H66" s="318"/>
      <c r="I66" s="318"/>
      <c r="J66" s="255">
        <f>SUM(J61:J64)</f>
        <v>0</v>
      </c>
      <c r="K66" s="255">
        <f t="shared" ref="K66:O66" si="15">SUM(K61:K64)</f>
        <v>0</v>
      </c>
      <c r="L66" s="255">
        <f t="shared" si="15"/>
        <v>0</v>
      </c>
      <c r="M66" s="255">
        <f t="shared" si="15"/>
        <v>0</v>
      </c>
      <c r="N66" s="255">
        <f t="shared" si="15"/>
        <v>0</v>
      </c>
      <c r="O66" s="255">
        <f t="shared" si="15"/>
        <v>0</v>
      </c>
      <c r="P66" s="154">
        <f>SUM(P61:P64)</f>
        <v>0</v>
      </c>
      <c r="Q66" s="243"/>
    </row>
    <row r="67" spans="1:17" s="225" customFormat="1" x14ac:dyDescent="0.2">
      <c r="A67" s="323"/>
      <c r="B67" s="323"/>
      <c r="C67" s="323"/>
      <c r="D67" s="323"/>
      <c r="E67" s="323"/>
      <c r="F67" s="323"/>
      <c r="G67" s="323"/>
      <c r="H67" s="323"/>
      <c r="I67" s="323"/>
      <c r="J67" s="323"/>
      <c r="K67" s="323"/>
      <c r="L67" s="323"/>
      <c r="M67" s="323"/>
      <c r="N67" s="323"/>
      <c r="O67" s="323"/>
      <c r="P67" s="323"/>
      <c r="Q67" s="243"/>
    </row>
    <row r="68" spans="1:17" x14ac:dyDescent="0.2">
      <c r="A68" s="228"/>
      <c r="B68" s="350" t="s">
        <v>3</v>
      </c>
      <c r="C68" s="350"/>
      <c r="D68" s="350"/>
      <c r="E68" s="350"/>
      <c r="F68" s="350"/>
      <c r="G68" s="350"/>
      <c r="H68" s="350"/>
      <c r="I68" s="350"/>
      <c r="J68" s="248" t="s">
        <v>317</v>
      </c>
      <c r="K68" s="248" t="s">
        <v>318</v>
      </c>
      <c r="L68" s="248" t="s">
        <v>319</v>
      </c>
      <c r="M68" s="248" t="s">
        <v>320</v>
      </c>
      <c r="N68" s="248" t="s">
        <v>321</v>
      </c>
      <c r="O68" s="248" t="s">
        <v>335</v>
      </c>
      <c r="P68" s="141" t="s">
        <v>204</v>
      </c>
      <c r="Q68" s="243"/>
    </row>
    <row r="69" spans="1:17" ht="12.75" customHeight="1" x14ac:dyDescent="0.2">
      <c r="A69" s="228">
        <v>1</v>
      </c>
      <c r="B69" s="323" t="s">
        <v>47</v>
      </c>
      <c r="C69" s="323"/>
      <c r="D69" s="323"/>
      <c r="E69" s="323"/>
      <c r="F69" s="323"/>
      <c r="G69" s="323"/>
      <c r="H69" s="323"/>
      <c r="I69" s="323"/>
      <c r="J69" s="254">
        <f>'Year One'!N68</f>
        <v>0</v>
      </c>
      <c r="K69" s="254">
        <f>'Year Two'!N68</f>
        <v>0</v>
      </c>
      <c r="L69" s="254">
        <f>'Year Three'!N68</f>
        <v>0</v>
      </c>
      <c r="M69" s="254">
        <f>'Year Four'!N68</f>
        <v>0</v>
      </c>
      <c r="N69" s="254">
        <f>'Year Five'!N68</f>
        <v>0</v>
      </c>
      <c r="O69" s="87">
        <f>SUM(J69:N69)</f>
        <v>0</v>
      </c>
      <c r="P69" s="153">
        <f>'Year One'!O68+'Year Two'!O68+'Year Three'!O68+'Year Four'!O68+'Year Five'!O68</f>
        <v>0</v>
      </c>
      <c r="Q69" s="243"/>
    </row>
    <row r="70" spans="1:17" x14ac:dyDescent="0.2">
      <c r="A70" s="228">
        <v>2</v>
      </c>
      <c r="B70" s="353"/>
      <c r="C70" s="353"/>
      <c r="D70" s="353"/>
      <c r="E70" s="353"/>
      <c r="F70" s="353"/>
      <c r="G70" s="353"/>
      <c r="H70" s="353"/>
      <c r="I70" s="353"/>
      <c r="J70" s="254">
        <f>'Year One'!N69</f>
        <v>0</v>
      </c>
      <c r="K70" s="254">
        <f>'Year Two'!N69</f>
        <v>0</v>
      </c>
      <c r="L70" s="254">
        <f>'Year Three'!N69</f>
        <v>0</v>
      </c>
      <c r="M70" s="254">
        <f>'Year Four'!N69</f>
        <v>0</v>
      </c>
      <c r="N70" s="254">
        <f>'Year Five'!N69</f>
        <v>0</v>
      </c>
      <c r="O70" s="87">
        <f t="shared" ref="O70:O72" si="16">SUM(J70:N70)</f>
        <v>0</v>
      </c>
      <c r="P70" s="153">
        <f>'Year One'!O69+'Year Two'!O69+'Year Three'!O69+'Year Four'!O69+'Year Five'!O69</f>
        <v>0</v>
      </c>
      <c r="Q70" s="243"/>
    </row>
    <row r="71" spans="1:17" x14ac:dyDescent="0.2">
      <c r="A71" s="228">
        <v>3</v>
      </c>
      <c r="B71" s="353"/>
      <c r="C71" s="353"/>
      <c r="D71" s="353"/>
      <c r="E71" s="353"/>
      <c r="F71" s="353"/>
      <c r="G71" s="353"/>
      <c r="H71" s="353"/>
      <c r="I71" s="353"/>
      <c r="J71" s="254">
        <f>'Year One'!N70</f>
        <v>0</v>
      </c>
      <c r="K71" s="254">
        <f>'Year Two'!N70</f>
        <v>0</v>
      </c>
      <c r="L71" s="254">
        <f>'Year Three'!N70</f>
        <v>0</v>
      </c>
      <c r="M71" s="254">
        <f>'Year Four'!N70</f>
        <v>0</v>
      </c>
      <c r="N71" s="254">
        <f>'Year Five'!N70</f>
        <v>0</v>
      </c>
      <c r="O71" s="87">
        <f t="shared" si="16"/>
        <v>0</v>
      </c>
      <c r="P71" s="153">
        <f>'Year One'!O70+'Year Two'!O70+'Year Three'!O70+'Year Four'!O70+'Year Five'!O70</f>
        <v>0</v>
      </c>
      <c r="Q71" s="243"/>
    </row>
    <row r="72" spans="1:17" x14ac:dyDescent="0.2">
      <c r="A72" s="228">
        <v>4</v>
      </c>
      <c r="B72" s="353"/>
      <c r="C72" s="353"/>
      <c r="D72" s="353"/>
      <c r="E72" s="353"/>
      <c r="F72" s="353"/>
      <c r="G72" s="353"/>
      <c r="H72" s="353"/>
      <c r="I72" s="353"/>
      <c r="J72" s="254">
        <f>'Year One'!N71</f>
        <v>0</v>
      </c>
      <c r="K72" s="254">
        <f>'Year Two'!N71</f>
        <v>0</v>
      </c>
      <c r="L72" s="254">
        <f>'Year Three'!N71</f>
        <v>0</v>
      </c>
      <c r="M72" s="254">
        <f>'Year Four'!N71</f>
        <v>0</v>
      </c>
      <c r="N72" s="254">
        <f>'Year Five'!N71</f>
        <v>0</v>
      </c>
      <c r="O72" s="87">
        <f t="shared" si="16"/>
        <v>0</v>
      </c>
      <c r="P72" s="153">
        <f>'Year One'!O71+'Year Two'!O71+'Year Three'!O71+'Year Four'!O71+'Year Five'!O71</f>
        <v>0</v>
      </c>
      <c r="Q72" s="243"/>
    </row>
    <row r="73" spans="1:17" x14ac:dyDescent="0.2">
      <c r="A73" s="320"/>
      <c r="B73" s="320"/>
      <c r="C73" s="320"/>
      <c r="D73" s="320"/>
      <c r="E73" s="320"/>
      <c r="F73" s="320"/>
      <c r="G73" s="320"/>
      <c r="H73" s="320"/>
      <c r="I73" s="320"/>
      <c r="J73" s="320"/>
      <c r="K73" s="320"/>
      <c r="L73" s="320"/>
      <c r="M73" s="320"/>
      <c r="N73" s="320"/>
      <c r="O73" s="320"/>
      <c r="P73" s="320"/>
      <c r="Q73" s="243"/>
    </row>
    <row r="74" spans="1:17" x14ac:dyDescent="0.2">
      <c r="A74" s="318" t="s">
        <v>140</v>
      </c>
      <c r="B74" s="318"/>
      <c r="C74" s="318"/>
      <c r="D74" s="318"/>
      <c r="E74" s="318"/>
      <c r="F74" s="318"/>
      <c r="G74" s="318"/>
      <c r="H74" s="318"/>
      <c r="I74" s="318"/>
      <c r="J74" s="255">
        <f>SUM(J69:J72)</f>
        <v>0</v>
      </c>
      <c r="K74" s="255">
        <f t="shared" ref="K74:O74" si="17">SUM(K69:K72)</f>
        <v>0</v>
      </c>
      <c r="L74" s="255">
        <f t="shared" si="17"/>
        <v>0</v>
      </c>
      <c r="M74" s="255">
        <f t="shared" si="17"/>
        <v>0</v>
      </c>
      <c r="N74" s="255">
        <f t="shared" si="17"/>
        <v>0</v>
      </c>
      <c r="O74" s="255">
        <f t="shared" si="17"/>
        <v>0</v>
      </c>
      <c r="P74" s="154">
        <f>SUM(P69:P72)</f>
        <v>0</v>
      </c>
      <c r="Q74" s="243"/>
    </row>
    <row r="75" spans="1:17" s="225" customFormat="1" x14ac:dyDescent="0.2">
      <c r="A75" s="323"/>
      <c r="B75" s="323"/>
      <c r="C75" s="323"/>
      <c r="D75" s="323"/>
      <c r="E75" s="323"/>
      <c r="F75" s="323"/>
      <c r="G75" s="323"/>
      <c r="H75" s="323"/>
      <c r="I75" s="323"/>
      <c r="J75" s="323"/>
      <c r="K75" s="323"/>
      <c r="L75" s="323"/>
      <c r="M75" s="323"/>
      <c r="N75" s="323"/>
      <c r="O75" s="323"/>
      <c r="P75" s="323"/>
      <c r="Q75" s="243"/>
    </row>
    <row r="76" spans="1:17" x14ac:dyDescent="0.2">
      <c r="A76" s="228"/>
      <c r="B76" s="350" t="s">
        <v>55</v>
      </c>
      <c r="C76" s="350"/>
      <c r="D76" s="350"/>
      <c r="E76" s="350"/>
      <c r="F76" s="350"/>
      <c r="G76" s="350"/>
      <c r="H76" s="350"/>
      <c r="I76" s="350"/>
      <c r="J76" s="248" t="s">
        <v>317</v>
      </c>
      <c r="K76" s="248" t="s">
        <v>318</v>
      </c>
      <c r="L76" s="248" t="s">
        <v>319</v>
      </c>
      <c r="M76" s="248" t="s">
        <v>320</v>
      </c>
      <c r="N76" s="248" t="s">
        <v>321</v>
      </c>
      <c r="O76" s="248" t="s">
        <v>335</v>
      </c>
      <c r="P76" s="141" t="s">
        <v>204</v>
      </c>
      <c r="Q76" s="243"/>
    </row>
    <row r="77" spans="1:17" x14ac:dyDescent="0.2">
      <c r="A77" s="228">
        <v>1</v>
      </c>
      <c r="B77" s="320" t="str">
        <f>'Year One'!B76</f>
        <v>Computer Services</v>
      </c>
      <c r="C77" s="320"/>
      <c r="D77" s="320"/>
      <c r="E77" s="320"/>
      <c r="F77" s="320"/>
      <c r="G77" s="320"/>
      <c r="H77" s="320"/>
      <c r="I77" s="320"/>
      <c r="J77" s="254">
        <f>'Year One'!N76</f>
        <v>0</v>
      </c>
      <c r="K77" s="254">
        <f>'Year Two'!N76</f>
        <v>0</v>
      </c>
      <c r="L77" s="254">
        <f>'Year Three'!N76</f>
        <v>0</v>
      </c>
      <c r="M77" s="254">
        <f>'Year Four'!N76</f>
        <v>0</v>
      </c>
      <c r="N77" s="254">
        <f>'Year Five'!N76</f>
        <v>0</v>
      </c>
      <c r="O77" s="87">
        <f>SUM(J77:N77)</f>
        <v>0</v>
      </c>
      <c r="P77" s="153">
        <f>'Year One'!O76+'Year Two'!O76+'Year Three'!O76+'Year Four'!O76+'Year Five'!O76</f>
        <v>0</v>
      </c>
      <c r="Q77" s="243"/>
    </row>
    <row r="78" spans="1:17" x14ac:dyDescent="0.2">
      <c r="A78" s="228">
        <v>2</v>
      </c>
      <c r="B78" s="320" t="str">
        <f>'Year One'!B77</f>
        <v>Software</v>
      </c>
      <c r="C78" s="320"/>
      <c r="D78" s="320"/>
      <c r="E78" s="320"/>
      <c r="F78" s="320"/>
      <c r="G78" s="320"/>
      <c r="H78" s="320"/>
      <c r="I78" s="320"/>
      <c r="J78" s="254">
        <f>'Year One'!N77</f>
        <v>0</v>
      </c>
      <c r="K78" s="254">
        <f>'Year Two'!N77</f>
        <v>0</v>
      </c>
      <c r="L78" s="254">
        <f>'Year Three'!N77</f>
        <v>0</v>
      </c>
      <c r="M78" s="254">
        <f>'Year Four'!N77</f>
        <v>0</v>
      </c>
      <c r="N78" s="254">
        <f>'Year Five'!N77</f>
        <v>0</v>
      </c>
      <c r="O78" s="87">
        <f t="shared" ref="O78:O86" si="18">SUM(J78:N78)</f>
        <v>0</v>
      </c>
      <c r="P78" s="153">
        <f>'Year One'!O77+'Year Two'!O77+'Year Three'!O77+'Year Four'!O77+'Year Five'!O77</f>
        <v>0</v>
      </c>
      <c r="Q78" s="243"/>
    </row>
    <row r="79" spans="1:17" x14ac:dyDescent="0.2">
      <c r="A79" s="228">
        <v>3</v>
      </c>
      <c r="B79" s="320" t="str">
        <f>'Year One'!B78</f>
        <v>Publication Costs</v>
      </c>
      <c r="C79" s="320"/>
      <c r="D79" s="320"/>
      <c r="E79" s="320"/>
      <c r="F79" s="320"/>
      <c r="G79" s="320"/>
      <c r="H79" s="320"/>
      <c r="I79" s="320"/>
      <c r="J79" s="254">
        <f>'Year One'!N78</f>
        <v>0</v>
      </c>
      <c r="K79" s="254">
        <f>'Year Two'!N78</f>
        <v>0</v>
      </c>
      <c r="L79" s="254">
        <f>'Year Three'!N78</f>
        <v>0</v>
      </c>
      <c r="M79" s="254">
        <f>'Year Four'!N78</f>
        <v>0</v>
      </c>
      <c r="N79" s="254">
        <f>'Year Five'!N78</f>
        <v>0</v>
      </c>
      <c r="O79" s="87">
        <f t="shared" si="18"/>
        <v>0</v>
      </c>
      <c r="P79" s="153">
        <f>'Year One'!O78+'Year Two'!O78+'Year Three'!O78+'Year Four'!O78+'Year Five'!O78</f>
        <v>0</v>
      </c>
      <c r="Q79" s="243"/>
    </row>
    <row r="80" spans="1:17" x14ac:dyDescent="0.2">
      <c r="A80" s="228">
        <v>4</v>
      </c>
      <c r="B80" s="320" t="str">
        <f>'Year One'!B79</f>
        <v>Copying</v>
      </c>
      <c r="C80" s="320"/>
      <c r="D80" s="320"/>
      <c r="E80" s="320"/>
      <c r="F80" s="320"/>
      <c r="G80" s="320"/>
      <c r="H80" s="320"/>
      <c r="I80" s="320"/>
      <c r="J80" s="254">
        <f>'Year One'!N79</f>
        <v>0</v>
      </c>
      <c r="K80" s="254">
        <f>'Year Two'!N79</f>
        <v>0</v>
      </c>
      <c r="L80" s="254">
        <f>'Year Three'!N79</f>
        <v>0</v>
      </c>
      <c r="M80" s="254">
        <f>'Year Four'!N79</f>
        <v>0</v>
      </c>
      <c r="N80" s="254">
        <f>'Year Five'!N79</f>
        <v>0</v>
      </c>
      <c r="O80" s="87">
        <f t="shared" si="18"/>
        <v>0</v>
      </c>
      <c r="P80" s="153">
        <f>'Year One'!O79+'Year Two'!O79+'Year Three'!O79+'Year Four'!O79+'Year Five'!O79</f>
        <v>0</v>
      </c>
      <c r="Q80" s="243"/>
    </row>
    <row r="81" spans="1:17" x14ac:dyDescent="0.2">
      <c r="A81" s="228">
        <v>5</v>
      </c>
      <c r="B81" s="320" t="str">
        <f>'Year One'!B80</f>
        <v>Postage</v>
      </c>
      <c r="C81" s="320"/>
      <c r="D81" s="320"/>
      <c r="E81" s="320"/>
      <c r="F81" s="320"/>
      <c r="G81" s="320"/>
      <c r="H81" s="320"/>
      <c r="I81" s="320"/>
      <c r="J81" s="254">
        <f>'Year One'!N80</f>
        <v>0</v>
      </c>
      <c r="K81" s="254">
        <f>'Year Two'!N80</f>
        <v>0</v>
      </c>
      <c r="L81" s="254">
        <f>'Year Three'!N80</f>
        <v>0</v>
      </c>
      <c r="M81" s="254">
        <f>'Year Four'!N80</f>
        <v>0</v>
      </c>
      <c r="N81" s="254">
        <f>'Year Five'!N80</f>
        <v>0</v>
      </c>
      <c r="O81" s="87">
        <f t="shared" si="18"/>
        <v>0</v>
      </c>
      <c r="P81" s="153">
        <f>'Year One'!O80+'Year Two'!O80+'Year Three'!O80+'Year Four'!O80+'Year Five'!O80</f>
        <v>0</v>
      </c>
      <c r="Q81" s="243"/>
    </row>
    <row r="82" spans="1:17" x14ac:dyDescent="0.2">
      <c r="A82" s="228">
        <v>6</v>
      </c>
      <c r="B82" s="320" t="str">
        <f>'Year One'!B81</f>
        <v>Human Subjects Compensation</v>
      </c>
      <c r="C82" s="320"/>
      <c r="D82" s="320"/>
      <c r="E82" s="320"/>
      <c r="F82" s="320"/>
      <c r="G82" s="320"/>
      <c r="H82" s="320"/>
      <c r="I82" s="320"/>
      <c r="J82" s="254">
        <f>'Year One'!N81</f>
        <v>0</v>
      </c>
      <c r="K82" s="254">
        <f>'Year Two'!N81</f>
        <v>0</v>
      </c>
      <c r="L82" s="254">
        <f>'Year Three'!N81</f>
        <v>0</v>
      </c>
      <c r="M82" s="254">
        <f>'Year Four'!N81</f>
        <v>0</v>
      </c>
      <c r="N82" s="254">
        <f>'Year Five'!N81</f>
        <v>0</v>
      </c>
      <c r="O82" s="87">
        <f t="shared" si="18"/>
        <v>0</v>
      </c>
      <c r="P82" s="153">
        <f>'Year One'!O81+'Year Two'!O81+'Year Three'!O81+'Year Four'!O81+'Year Five'!O81</f>
        <v>0</v>
      </c>
      <c r="Q82" s="243"/>
    </row>
    <row r="83" spans="1:17" x14ac:dyDescent="0.2">
      <c r="A83" s="228">
        <v>7</v>
      </c>
      <c r="B83" s="320" t="str">
        <f>'Year One'!B82</f>
        <v>Consultant</v>
      </c>
      <c r="C83" s="320"/>
      <c r="D83" s="320"/>
      <c r="E83" s="320"/>
      <c r="F83" s="320"/>
      <c r="G83" s="320"/>
      <c r="H83" s="320"/>
      <c r="I83" s="320"/>
      <c r="J83" s="254">
        <f>'Year One'!N82</f>
        <v>0</v>
      </c>
      <c r="K83" s="254">
        <f>'Year Two'!N82</f>
        <v>0</v>
      </c>
      <c r="L83" s="254">
        <f>'Year Three'!N82</f>
        <v>0</v>
      </c>
      <c r="M83" s="254">
        <f>'Year Four'!N82</f>
        <v>0</v>
      </c>
      <c r="N83" s="254">
        <f>'Year Five'!N82</f>
        <v>0</v>
      </c>
      <c r="O83" s="87">
        <f t="shared" si="18"/>
        <v>0</v>
      </c>
      <c r="P83" s="153">
        <f>'Year One'!O82+'Year Two'!O82+'Year Three'!O82+'Year Four'!O82+'Year Five'!O82</f>
        <v>0</v>
      </c>
      <c r="Q83" s="243"/>
    </row>
    <row r="84" spans="1:17" x14ac:dyDescent="0.2">
      <c r="A84" s="228">
        <v>8</v>
      </c>
      <c r="B84" s="320" t="s">
        <v>206</v>
      </c>
      <c r="C84" s="320"/>
      <c r="D84" s="320"/>
      <c r="E84" s="320"/>
      <c r="F84" s="320"/>
      <c r="G84" s="320"/>
      <c r="H84" s="320"/>
      <c r="I84" s="320"/>
      <c r="J84" s="254">
        <f>'Year One'!N83</f>
        <v>0</v>
      </c>
      <c r="K84" s="254">
        <f>'Year Two'!N83</f>
        <v>0</v>
      </c>
      <c r="L84" s="254">
        <f>'Year Three'!N83</f>
        <v>0</v>
      </c>
      <c r="M84" s="254">
        <f>'Year Four'!N83</f>
        <v>0</v>
      </c>
      <c r="N84" s="254">
        <f>'Year Five'!N83</f>
        <v>0</v>
      </c>
      <c r="O84" s="87">
        <f t="shared" si="18"/>
        <v>0</v>
      </c>
      <c r="P84" s="153">
        <f>'Year One'!O83+'Year Two'!O83+'Year Three'!O83+'Year Four'!O83+'Year Five'!O83</f>
        <v>0</v>
      </c>
      <c r="Q84" s="243"/>
    </row>
    <row r="85" spans="1:17" x14ac:dyDescent="0.2">
      <c r="A85" s="228">
        <v>9</v>
      </c>
      <c r="B85" s="320" t="s">
        <v>15</v>
      </c>
      <c r="C85" s="320"/>
      <c r="D85" s="320"/>
      <c r="E85" s="320"/>
      <c r="F85" s="320"/>
      <c r="G85" s="320"/>
      <c r="H85" s="320"/>
      <c r="I85" s="320"/>
      <c r="J85" s="254">
        <f>'Year One'!N84</f>
        <v>0</v>
      </c>
      <c r="K85" s="254">
        <f>'Year Two'!N84</f>
        <v>0</v>
      </c>
      <c r="L85" s="254">
        <f>'Year Three'!N84</f>
        <v>0</v>
      </c>
      <c r="M85" s="254">
        <f>'Year Four'!N84</f>
        <v>0</v>
      </c>
      <c r="N85" s="254">
        <f>'Year Five'!N84</f>
        <v>0</v>
      </c>
      <c r="O85" s="87">
        <f t="shared" si="18"/>
        <v>0</v>
      </c>
      <c r="P85" s="153">
        <f>'Year One'!O84+'Year Two'!O84+'Year Three'!O84+'Year Four'!O84+'Year Five'!O84</f>
        <v>0</v>
      </c>
      <c r="Q85" s="243"/>
    </row>
    <row r="86" spans="1:17" x14ac:dyDescent="0.2">
      <c r="A86" s="228">
        <v>10</v>
      </c>
      <c r="B86" s="320" t="str">
        <f>'Year One'!B85</f>
        <v>Other</v>
      </c>
      <c r="C86" s="320"/>
      <c r="D86" s="320"/>
      <c r="E86" s="320"/>
      <c r="F86" s="320"/>
      <c r="G86" s="320"/>
      <c r="H86" s="320"/>
      <c r="I86" s="320"/>
      <c r="J86" s="254">
        <f>'Year One'!N85</f>
        <v>0</v>
      </c>
      <c r="K86" s="254">
        <f>'Year Two'!N85</f>
        <v>0</v>
      </c>
      <c r="L86" s="254">
        <f>'Year Three'!N85</f>
        <v>0</v>
      </c>
      <c r="M86" s="254">
        <f>'Year Four'!N85</f>
        <v>0</v>
      </c>
      <c r="N86" s="254">
        <f>'Year Five'!N85</f>
        <v>0</v>
      </c>
      <c r="O86" s="87">
        <f t="shared" si="18"/>
        <v>0</v>
      </c>
      <c r="P86" s="153">
        <f>'Year One'!O85+'Year Two'!O85+'Year Three'!O85+'Year Four'!O85+'Year Five'!O85</f>
        <v>0</v>
      </c>
      <c r="Q86" s="243"/>
    </row>
    <row r="87" spans="1:17" x14ac:dyDescent="0.2">
      <c r="A87" s="320"/>
      <c r="B87" s="320"/>
      <c r="C87" s="320"/>
      <c r="D87" s="320"/>
      <c r="E87" s="320"/>
      <c r="F87" s="320"/>
      <c r="G87" s="320"/>
      <c r="H87" s="320"/>
      <c r="I87" s="320"/>
      <c r="J87" s="320"/>
      <c r="K87" s="320"/>
      <c r="L87" s="320"/>
      <c r="M87" s="320"/>
      <c r="N87" s="320"/>
      <c r="O87" s="320"/>
      <c r="P87" s="320"/>
      <c r="Q87" s="243"/>
    </row>
    <row r="88" spans="1:17" x14ac:dyDescent="0.2">
      <c r="A88" s="318" t="s">
        <v>122</v>
      </c>
      <c r="B88" s="318"/>
      <c r="C88" s="318"/>
      <c r="D88" s="318"/>
      <c r="E88" s="318"/>
      <c r="F88" s="318"/>
      <c r="G88" s="318"/>
      <c r="H88" s="318"/>
      <c r="I88" s="318"/>
      <c r="J88" s="255">
        <f>SUM(J77:J86)</f>
        <v>0</v>
      </c>
      <c r="K88" s="255">
        <f t="shared" ref="K88:O88" si="19">SUM(K77:K86)</f>
        <v>0</v>
      </c>
      <c r="L88" s="255">
        <f t="shared" si="19"/>
        <v>0</v>
      </c>
      <c r="M88" s="255">
        <f t="shared" si="19"/>
        <v>0</v>
      </c>
      <c r="N88" s="255">
        <f t="shared" si="19"/>
        <v>0</v>
      </c>
      <c r="O88" s="255">
        <f t="shared" si="19"/>
        <v>0</v>
      </c>
      <c r="P88" s="154">
        <f>SUM(P77:P86)</f>
        <v>0</v>
      </c>
      <c r="Q88" s="243"/>
    </row>
    <row r="89" spans="1:17" x14ac:dyDescent="0.2">
      <c r="A89" s="347"/>
      <c r="B89" s="347"/>
      <c r="C89" s="347"/>
      <c r="D89" s="347"/>
      <c r="E89" s="347"/>
      <c r="F89" s="347"/>
      <c r="G89" s="347"/>
      <c r="H89" s="347"/>
      <c r="I89" s="347"/>
      <c r="J89" s="347"/>
      <c r="K89" s="347"/>
      <c r="L89" s="347"/>
      <c r="M89" s="347"/>
      <c r="N89" s="347"/>
      <c r="O89" s="347"/>
      <c r="P89" s="347"/>
      <c r="Q89" s="245"/>
    </row>
    <row r="90" spans="1:17" x14ac:dyDescent="0.2">
      <c r="A90" s="318" t="s">
        <v>123</v>
      </c>
      <c r="B90" s="318"/>
      <c r="C90" s="318"/>
      <c r="D90" s="318"/>
      <c r="E90" s="318"/>
      <c r="F90" s="318"/>
      <c r="G90" s="318"/>
      <c r="H90" s="318"/>
      <c r="I90" s="318"/>
      <c r="J90" s="256">
        <f>C38+D38+J41+J52+J58+J66+J74+J88</f>
        <v>0</v>
      </c>
      <c r="K90" s="256">
        <f>E38+F38+K41+K52+K58+K66+K74+K88</f>
        <v>0</v>
      </c>
      <c r="L90" s="256">
        <f>G38+H38+L41+L52+L58+L66+L74+L88</f>
        <v>0</v>
      </c>
      <c r="M90" s="256">
        <f>I38+J38+M41+M52+M58+M66+M74+M88</f>
        <v>0</v>
      </c>
      <c r="N90" s="256">
        <f>K38+L38+N41+N52+N58+N66+N74+N88</f>
        <v>0</v>
      </c>
      <c r="O90" s="256">
        <f t="shared" ref="O90" si="20">SUM(O38+O43+O52+O58+O66+O74+O88)</f>
        <v>0</v>
      </c>
      <c r="P90" s="154">
        <f>SUM(P38+P43+P52+P58+P66+P74+P88)</f>
        <v>0</v>
      </c>
      <c r="Q90" s="243"/>
    </row>
    <row r="91" spans="1:17" x14ac:dyDescent="0.2">
      <c r="A91" s="350"/>
      <c r="B91" s="350"/>
      <c r="C91" s="350"/>
      <c r="D91" s="350"/>
      <c r="E91" s="350"/>
      <c r="F91" s="350"/>
      <c r="G91" s="350"/>
      <c r="H91" s="350"/>
      <c r="I91" s="350"/>
      <c r="J91" s="350"/>
      <c r="K91" s="350"/>
      <c r="L91" s="350"/>
      <c r="M91" s="350"/>
      <c r="N91" s="350"/>
      <c r="O91" s="350"/>
      <c r="P91" s="350"/>
      <c r="Q91" s="243"/>
    </row>
    <row r="92" spans="1:17" x14ac:dyDescent="0.2">
      <c r="A92" s="318" t="s">
        <v>323</v>
      </c>
      <c r="B92" s="318"/>
      <c r="C92" s="318"/>
      <c r="D92" s="318"/>
      <c r="E92" s="318"/>
      <c r="F92" s="318"/>
      <c r="G92" s="318"/>
      <c r="H92" s="318"/>
      <c r="I92" s="318"/>
      <c r="J92" s="255">
        <f>J90-J41-J52-J66-J85</f>
        <v>0</v>
      </c>
      <c r="K92" s="255">
        <f t="shared" ref="K92:P92" si="21">K90-K41-K52-K66-K85</f>
        <v>0</v>
      </c>
      <c r="L92" s="255">
        <f t="shared" si="21"/>
        <v>0</v>
      </c>
      <c r="M92" s="255">
        <f t="shared" si="21"/>
        <v>0</v>
      </c>
      <c r="N92" s="255">
        <f t="shared" si="21"/>
        <v>0</v>
      </c>
      <c r="O92" s="255">
        <f t="shared" si="21"/>
        <v>0</v>
      </c>
      <c r="P92" s="154">
        <f t="shared" si="21"/>
        <v>0</v>
      </c>
      <c r="Q92" s="243"/>
    </row>
    <row r="93" spans="1:17" x14ac:dyDescent="0.2">
      <c r="A93" s="414"/>
      <c r="B93" s="414"/>
      <c r="C93" s="414"/>
      <c r="D93" s="414"/>
      <c r="E93" s="414"/>
      <c r="F93" s="414"/>
      <c r="G93" s="414"/>
      <c r="H93" s="414"/>
      <c r="I93" s="414"/>
      <c r="J93" s="414"/>
      <c r="K93" s="414"/>
      <c r="L93" s="414"/>
      <c r="M93" s="414"/>
      <c r="N93" s="414"/>
      <c r="O93" s="414"/>
      <c r="P93" s="414"/>
      <c r="Q93" s="243"/>
    </row>
    <row r="94" spans="1:17" x14ac:dyDescent="0.2">
      <c r="A94" s="350" t="s">
        <v>109</v>
      </c>
      <c r="B94" s="350"/>
      <c r="C94" s="350"/>
      <c r="D94" s="350"/>
      <c r="E94" s="350"/>
      <c r="F94" s="350"/>
      <c r="G94" s="350"/>
      <c r="H94" s="350"/>
      <c r="I94" s="350"/>
      <c r="J94" s="248" t="s">
        <v>317</v>
      </c>
      <c r="K94" s="248" t="s">
        <v>318</v>
      </c>
      <c r="L94" s="248" t="s">
        <v>319</v>
      </c>
      <c r="M94" s="248" t="s">
        <v>320</v>
      </c>
      <c r="N94" s="248" t="s">
        <v>321</v>
      </c>
      <c r="O94" s="248" t="s">
        <v>335</v>
      </c>
      <c r="P94" s="141" t="s">
        <v>204</v>
      </c>
      <c r="Q94" s="243"/>
    </row>
    <row r="95" spans="1:17" x14ac:dyDescent="0.2">
      <c r="A95" s="228" t="s">
        <v>47</v>
      </c>
      <c r="B95" s="232" t="str">
        <f>'Year One'!B92</f>
        <v>Other Rate</v>
      </c>
      <c r="C95" s="230" t="s">
        <v>287</v>
      </c>
      <c r="D95" s="134">
        <f>'Year One'!E92</f>
        <v>0</v>
      </c>
      <c r="E95" s="230"/>
      <c r="F95" s="230" t="s">
        <v>288</v>
      </c>
      <c r="G95" s="228" t="str">
        <f>IF(B95="On-Campus","MTDC","TDC")</f>
        <v>TDC</v>
      </c>
      <c r="H95" s="413"/>
      <c r="I95" s="413"/>
      <c r="J95" s="257">
        <f>'Year One'!N92</f>
        <v>0</v>
      </c>
      <c r="K95" s="258">
        <f>'Year Two'!N92</f>
        <v>0</v>
      </c>
      <c r="L95" s="103">
        <f>'Year Three'!N92</f>
        <v>0</v>
      </c>
      <c r="M95" s="103">
        <f>'Year Four'!N92</f>
        <v>0</v>
      </c>
      <c r="N95" s="103">
        <f>'Year Five'!N92</f>
        <v>0</v>
      </c>
      <c r="O95" s="88">
        <f>SUM(J95:N95)</f>
        <v>0</v>
      </c>
      <c r="P95" s="259">
        <f>'Year One'!O92+'Year Two'!O92+'Year Three'!O92+'Year Four'!O92+'Year Five'!O92</f>
        <v>0</v>
      </c>
      <c r="Q95" s="243"/>
    </row>
    <row r="96" spans="1:17" x14ac:dyDescent="0.2">
      <c r="A96" s="320"/>
      <c r="B96" s="320"/>
      <c r="C96" s="320"/>
      <c r="D96" s="320"/>
      <c r="E96" s="320"/>
      <c r="F96" s="320"/>
      <c r="G96" s="320"/>
      <c r="H96" s="320"/>
      <c r="I96" s="320"/>
      <c r="J96" s="320"/>
      <c r="K96" s="320"/>
      <c r="L96" s="320"/>
      <c r="M96" s="320"/>
      <c r="N96" s="320"/>
      <c r="O96" s="320"/>
      <c r="P96" s="320"/>
      <c r="Q96" s="243"/>
    </row>
    <row r="97" spans="1:17" x14ac:dyDescent="0.2">
      <c r="A97" s="345" t="s">
        <v>324</v>
      </c>
      <c r="B97" s="345"/>
      <c r="C97" s="345"/>
      <c r="D97" s="345"/>
      <c r="E97" s="345"/>
      <c r="F97" s="345"/>
      <c r="G97" s="345"/>
      <c r="H97" s="345"/>
      <c r="I97" s="345"/>
      <c r="J97" s="92">
        <f t="shared" ref="J97:N97" si="22">SUM(J90+J95)</f>
        <v>0</v>
      </c>
      <c r="K97" s="92">
        <f t="shared" si="22"/>
        <v>0</v>
      </c>
      <c r="L97" s="92">
        <f t="shared" si="22"/>
        <v>0</v>
      </c>
      <c r="M97" s="92">
        <f t="shared" si="22"/>
        <v>0</v>
      </c>
      <c r="N97" s="92">
        <f t="shared" si="22"/>
        <v>0</v>
      </c>
      <c r="O97" s="107">
        <f>SUM(O90+O95)</f>
        <v>0</v>
      </c>
      <c r="P97" s="154">
        <f>SUM(P90+P95)</f>
        <v>0</v>
      </c>
      <c r="Q97" s="243"/>
    </row>
    <row r="98" spans="1:17" x14ac:dyDescent="0.2">
      <c r="A98" s="347" t="s">
        <v>106</v>
      </c>
      <c r="B98" s="347"/>
      <c r="C98" s="347"/>
      <c r="D98" s="347"/>
      <c r="E98" s="347"/>
      <c r="F98" s="347"/>
      <c r="G98" s="347"/>
      <c r="H98" s="347"/>
      <c r="I98" s="347"/>
      <c r="J98" s="347"/>
      <c r="K98" s="347"/>
      <c r="L98" s="347"/>
      <c r="M98" s="347"/>
      <c r="N98" s="347"/>
      <c r="O98" s="347"/>
      <c r="P98" s="347"/>
      <c r="Q98" s="243"/>
    </row>
    <row r="99" spans="1:17" x14ac:dyDescent="0.2">
      <c r="A99" s="347"/>
      <c r="B99" s="347"/>
      <c r="C99" s="347"/>
      <c r="D99" s="347"/>
      <c r="E99" s="347"/>
      <c r="F99" s="347"/>
      <c r="G99" s="347"/>
      <c r="H99" s="347"/>
      <c r="I99" s="347"/>
      <c r="J99" s="347"/>
      <c r="K99" s="347"/>
      <c r="L99" s="230"/>
      <c r="M99" s="108" t="s">
        <v>14</v>
      </c>
      <c r="N99" s="108"/>
      <c r="O99" s="309">
        <f>O97+P97</f>
        <v>0</v>
      </c>
      <c r="P99" s="309"/>
      <c r="Q99" s="243"/>
    </row>
    <row r="100" spans="1:17" x14ac:dyDescent="0.2">
      <c r="A100" s="304" t="str">
        <f>'Year One'!A97</f>
        <v>Template updated: 09/08/23</v>
      </c>
      <c r="B100" s="304"/>
      <c r="C100" s="304"/>
      <c r="D100" s="304"/>
      <c r="E100" s="304"/>
      <c r="F100" s="304"/>
      <c r="G100" s="304"/>
      <c r="H100" s="304"/>
      <c r="I100" s="304"/>
      <c r="J100" s="304"/>
      <c r="K100" s="304"/>
      <c r="L100" s="304"/>
      <c r="M100" s="304"/>
      <c r="N100" s="304"/>
      <c r="O100" s="304"/>
      <c r="P100" s="304"/>
      <c r="Q100" s="243"/>
    </row>
    <row r="101" spans="1:17" ht="15" customHeight="1" x14ac:dyDescent="0.2">
      <c r="A101" s="304" t="s">
        <v>105</v>
      </c>
      <c r="B101" s="304"/>
      <c r="C101" s="304"/>
      <c r="D101" s="304"/>
      <c r="E101" s="304"/>
      <c r="F101" s="304"/>
      <c r="G101" s="304"/>
      <c r="H101" s="304"/>
      <c r="I101" s="304"/>
      <c r="J101" s="304"/>
      <c r="K101" s="304"/>
      <c r="L101" s="304"/>
      <c r="M101" s="304"/>
      <c r="N101" s="304"/>
      <c r="O101" s="304"/>
      <c r="P101" s="304"/>
      <c r="Q101" s="243"/>
    </row>
    <row r="102" spans="1:17" x14ac:dyDescent="0.2">
      <c r="A102" s="304"/>
      <c r="B102" s="304"/>
      <c r="C102" s="304"/>
      <c r="D102" s="304"/>
      <c r="E102" s="304"/>
      <c r="F102" s="304"/>
      <c r="G102" s="304"/>
      <c r="H102" s="304"/>
      <c r="I102" s="304"/>
      <c r="J102" s="304"/>
      <c r="K102" s="304"/>
      <c r="L102" s="304"/>
      <c r="M102" s="304"/>
      <c r="N102" s="304"/>
      <c r="O102" s="304"/>
      <c r="P102" s="304"/>
      <c r="Q102" s="243"/>
    </row>
    <row r="103" spans="1:17" x14ac:dyDescent="0.2">
      <c r="A103" s="304"/>
      <c r="B103" s="304"/>
      <c r="C103" s="304"/>
      <c r="D103" s="304"/>
      <c r="E103" s="304"/>
      <c r="F103" s="304"/>
      <c r="G103" s="304"/>
      <c r="H103" s="304"/>
      <c r="I103" s="304"/>
      <c r="J103" s="304"/>
      <c r="K103" s="304"/>
      <c r="L103" s="304"/>
      <c r="M103" s="304"/>
      <c r="N103" s="304"/>
      <c r="O103" s="304"/>
      <c r="P103" s="304"/>
      <c r="Q103" s="243"/>
    </row>
    <row r="104" spans="1:17" x14ac:dyDescent="0.2">
      <c r="A104" s="304"/>
      <c r="B104" s="304"/>
      <c r="C104" s="304"/>
      <c r="D104" s="304"/>
      <c r="E104" s="304"/>
      <c r="F104" s="304"/>
      <c r="G104" s="304"/>
      <c r="H104" s="304"/>
      <c r="I104" s="304"/>
      <c r="J104" s="304"/>
      <c r="K104" s="304"/>
      <c r="L104" s="304"/>
      <c r="M104" s="304"/>
      <c r="N104" s="304"/>
      <c r="O104" s="304"/>
      <c r="P104" s="304"/>
      <c r="Q104" s="243"/>
    </row>
    <row r="105" spans="1:17" x14ac:dyDescent="0.2">
      <c r="A105" s="304"/>
      <c r="B105" s="304"/>
      <c r="C105" s="304"/>
      <c r="D105" s="304"/>
      <c r="E105" s="304"/>
      <c r="F105" s="304"/>
      <c r="G105" s="304"/>
      <c r="H105" s="304"/>
      <c r="I105" s="304"/>
      <c r="J105" s="304"/>
      <c r="K105" s="304"/>
      <c r="L105" s="304"/>
      <c r="M105" s="304"/>
      <c r="N105" s="304"/>
      <c r="O105" s="304"/>
      <c r="P105" s="304"/>
      <c r="Q105" s="243"/>
    </row>
    <row r="106" spans="1:17" x14ac:dyDescent="0.2">
      <c r="A106" s="304"/>
      <c r="B106" s="304"/>
      <c r="C106" s="304"/>
      <c r="D106" s="304"/>
      <c r="E106" s="304"/>
      <c r="F106" s="304"/>
      <c r="G106" s="304"/>
      <c r="H106" s="304"/>
      <c r="I106" s="304"/>
      <c r="J106" s="304"/>
      <c r="K106" s="304"/>
      <c r="L106" s="304"/>
      <c r="M106" s="304"/>
      <c r="N106" s="304"/>
      <c r="O106" s="304"/>
      <c r="P106" s="304"/>
      <c r="Q106" s="243"/>
    </row>
    <row r="107" spans="1:17" x14ac:dyDescent="0.2">
      <c r="A107" s="412"/>
      <c r="B107" s="412"/>
      <c r="C107" s="412"/>
      <c r="D107" s="412"/>
      <c r="E107" s="412"/>
      <c r="F107" s="412"/>
      <c r="G107" s="412"/>
      <c r="H107" s="412"/>
      <c r="I107" s="412"/>
      <c r="J107" s="412"/>
      <c r="K107" s="412"/>
      <c r="L107" s="412"/>
      <c r="M107" s="412"/>
      <c r="N107" s="412"/>
      <c r="O107" s="412"/>
      <c r="P107" s="412"/>
      <c r="Q107" s="243"/>
    </row>
    <row r="108" spans="1:17" x14ac:dyDescent="0.2">
      <c r="A108" s="222"/>
      <c r="B108" s="222"/>
      <c r="C108" s="222"/>
      <c r="D108" s="222"/>
      <c r="E108" s="222"/>
      <c r="F108" s="222"/>
      <c r="G108" s="222"/>
      <c r="H108" s="222"/>
      <c r="I108" s="222"/>
      <c r="J108" s="222"/>
      <c r="K108" s="222"/>
      <c r="L108" s="222"/>
      <c r="M108" s="222"/>
      <c r="N108" s="222"/>
      <c r="O108" s="222"/>
      <c r="P108" s="222"/>
    </row>
    <row r="109" spans="1:17" x14ac:dyDescent="0.2">
      <c r="A109" s="222"/>
      <c r="B109" s="222"/>
      <c r="C109" s="222"/>
      <c r="D109" s="222"/>
      <c r="E109" s="222"/>
      <c r="F109" s="222"/>
      <c r="G109" s="222"/>
      <c r="H109" s="222"/>
      <c r="I109" s="222"/>
      <c r="J109" s="222"/>
      <c r="K109" s="222"/>
      <c r="L109" s="222"/>
      <c r="M109" s="222"/>
      <c r="N109" s="222"/>
      <c r="O109" s="222"/>
      <c r="P109" s="222"/>
    </row>
    <row r="110" spans="1:17" x14ac:dyDescent="0.2">
      <c r="A110" s="222"/>
      <c r="B110" s="222"/>
      <c r="C110" s="222"/>
      <c r="D110" s="222"/>
      <c r="E110" s="222"/>
      <c r="F110" s="222"/>
      <c r="G110" s="222"/>
      <c r="H110" s="222"/>
      <c r="I110" s="222"/>
      <c r="J110" s="222"/>
      <c r="K110" s="222"/>
      <c r="L110" s="222"/>
      <c r="M110" s="222"/>
      <c r="N110" s="222"/>
      <c r="O110" s="222"/>
      <c r="P110" s="222"/>
    </row>
    <row r="111" spans="1:17" x14ac:dyDescent="0.2">
      <c r="A111" s="222"/>
      <c r="B111" s="222"/>
      <c r="C111" s="222"/>
      <c r="D111" s="222"/>
      <c r="E111" s="222"/>
      <c r="F111" s="222"/>
      <c r="G111" s="222"/>
      <c r="H111" s="222"/>
      <c r="I111" s="222"/>
      <c r="J111" s="222"/>
      <c r="K111" s="222"/>
      <c r="L111" s="222"/>
      <c r="M111" s="222"/>
      <c r="N111" s="222"/>
      <c r="O111" s="222"/>
      <c r="P111" s="222"/>
      <c r="Q111" s="224"/>
    </row>
    <row r="112" spans="1:17" x14ac:dyDescent="0.2">
      <c r="A112" s="222"/>
      <c r="B112" s="222"/>
      <c r="C112" s="222"/>
      <c r="D112" s="222"/>
      <c r="E112" s="222"/>
      <c r="F112" s="222"/>
      <c r="G112" s="222"/>
      <c r="H112" s="222"/>
      <c r="I112" s="222"/>
      <c r="J112" s="222"/>
      <c r="K112" s="222"/>
      <c r="L112" s="222"/>
      <c r="M112" s="222"/>
      <c r="N112" s="222"/>
      <c r="O112" s="222"/>
      <c r="P112" s="222"/>
      <c r="Q112" s="224"/>
    </row>
    <row r="113" spans="1:17" x14ac:dyDescent="0.2">
      <c r="A113" s="222"/>
      <c r="B113" s="222"/>
      <c r="C113" s="222"/>
      <c r="D113" s="222"/>
      <c r="E113" s="222"/>
      <c r="F113" s="222"/>
      <c r="G113" s="222"/>
      <c r="H113" s="222"/>
      <c r="I113" s="222"/>
      <c r="J113" s="222"/>
      <c r="K113" s="222"/>
      <c r="L113" s="222"/>
      <c r="M113" s="222"/>
      <c r="N113" s="222"/>
      <c r="O113" s="222"/>
      <c r="P113" s="222"/>
      <c r="Q113" s="224"/>
    </row>
    <row r="114" spans="1:17" x14ac:dyDescent="0.2">
      <c r="A114" s="222"/>
      <c r="B114" s="222"/>
      <c r="C114" s="222"/>
      <c r="D114" s="222"/>
      <c r="E114" s="222"/>
      <c r="F114" s="222"/>
      <c r="G114" s="222"/>
      <c r="H114" s="222"/>
      <c r="I114" s="222"/>
      <c r="J114" s="222"/>
      <c r="K114" s="222"/>
      <c r="L114" s="222"/>
      <c r="M114" s="222"/>
      <c r="N114" s="222"/>
      <c r="O114" s="222"/>
      <c r="P114" s="222"/>
      <c r="Q114" s="224"/>
    </row>
    <row r="115" spans="1:17" x14ac:dyDescent="0.2">
      <c r="A115" s="222"/>
      <c r="B115" s="222"/>
      <c r="C115" s="222"/>
      <c r="D115" s="222"/>
      <c r="E115" s="222"/>
      <c r="F115" s="222"/>
      <c r="G115" s="222"/>
      <c r="H115" s="222"/>
      <c r="I115" s="222"/>
      <c r="J115" s="222"/>
      <c r="K115" s="222"/>
      <c r="L115" s="222"/>
      <c r="M115" s="222"/>
      <c r="N115" s="222"/>
      <c r="O115" s="222"/>
      <c r="P115" s="222"/>
      <c r="Q115" s="224"/>
    </row>
    <row r="116" spans="1:17" x14ac:dyDescent="0.2">
      <c r="A116" s="72"/>
      <c r="B116" s="225"/>
      <c r="C116" s="225"/>
      <c r="D116" s="225"/>
      <c r="E116" s="225"/>
      <c r="F116" s="225"/>
      <c r="G116" s="225"/>
      <c r="H116" s="73"/>
      <c r="I116" s="225"/>
      <c r="J116" s="225"/>
      <c r="K116" s="224"/>
      <c r="L116" s="224"/>
      <c r="M116" s="224"/>
      <c r="N116" s="74"/>
      <c r="O116" s="224"/>
      <c r="P116" s="224"/>
      <c r="Q116" s="224"/>
    </row>
    <row r="117" spans="1:17" x14ac:dyDescent="0.2">
      <c r="A117" s="72"/>
      <c r="B117" s="225"/>
      <c r="C117" s="225"/>
      <c r="D117" s="225"/>
      <c r="E117" s="225"/>
      <c r="F117" s="225"/>
      <c r="G117" s="225"/>
      <c r="H117" s="73"/>
      <c r="I117" s="225"/>
      <c r="J117" s="225"/>
      <c r="K117" s="224"/>
      <c r="L117" s="224"/>
      <c r="M117" s="224"/>
      <c r="N117" s="74"/>
      <c r="O117" s="224"/>
      <c r="P117" s="224"/>
      <c r="Q117" s="224"/>
    </row>
    <row r="118" spans="1:17" x14ac:dyDescent="0.2">
      <c r="A118" s="72"/>
      <c r="B118" s="225"/>
      <c r="C118" s="225"/>
      <c r="D118" s="225"/>
      <c r="E118" s="225"/>
      <c r="F118" s="225"/>
      <c r="G118" s="225"/>
      <c r="H118" s="73"/>
      <c r="I118" s="225"/>
      <c r="J118" s="225"/>
      <c r="K118" s="224"/>
      <c r="L118" s="224"/>
      <c r="M118" s="224"/>
      <c r="N118" s="74"/>
      <c r="O118" s="224"/>
      <c r="P118" s="225"/>
    </row>
    <row r="119" spans="1:17" x14ac:dyDescent="0.2">
      <c r="A119" s="72"/>
      <c r="B119" s="225"/>
      <c r="C119" s="225"/>
      <c r="D119" s="225"/>
      <c r="E119" s="225"/>
      <c r="F119" s="225"/>
      <c r="G119" s="225"/>
      <c r="H119" s="73"/>
      <c r="I119" s="225"/>
      <c r="J119" s="225"/>
      <c r="K119" s="224"/>
      <c r="L119" s="224"/>
      <c r="M119" s="224"/>
      <c r="N119" s="74"/>
      <c r="O119" s="224"/>
      <c r="P119" s="224"/>
      <c r="Q119" s="224"/>
    </row>
    <row r="120" spans="1:17" x14ac:dyDescent="0.2">
      <c r="A120" s="72"/>
      <c r="B120" s="225"/>
      <c r="C120" s="225"/>
      <c r="D120" s="225"/>
      <c r="E120" s="225"/>
      <c r="F120" s="225"/>
      <c r="G120" s="225"/>
      <c r="H120" s="73"/>
      <c r="I120" s="225"/>
      <c r="J120" s="225"/>
      <c r="K120" s="224"/>
      <c r="L120" s="224"/>
      <c r="M120" s="224"/>
      <c r="N120" s="74"/>
      <c r="O120" s="224"/>
      <c r="P120" s="225"/>
    </row>
    <row r="121" spans="1:17" x14ac:dyDescent="0.2">
      <c r="A121" s="72"/>
      <c r="B121" s="225"/>
      <c r="C121" s="225"/>
      <c r="D121" s="225"/>
      <c r="E121" s="225"/>
      <c r="F121" s="225"/>
      <c r="G121" s="224"/>
      <c r="H121" s="73"/>
      <c r="I121" s="224"/>
      <c r="J121" s="224"/>
      <c r="K121" s="224"/>
      <c r="L121" s="224"/>
      <c r="M121" s="224"/>
      <c r="N121" s="74"/>
      <c r="O121" s="224"/>
      <c r="P121" s="224"/>
      <c r="Q121" s="224"/>
    </row>
    <row r="122" spans="1:17" x14ac:dyDescent="0.2">
      <c r="A122" s="75"/>
      <c r="B122" s="225"/>
      <c r="C122" s="225"/>
      <c r="D122" s="225"/>
      <c r="E122" s="225"/>
      <c r="F122" s="225"/>
      <c r="G122" s="225"/>
      <c r="H122" s="73"/>
      <c r="I122" s="225"/>
      <c r="J122" s="225"/>
      <c r="K122" s="224"/>
      <c r="L122" s="224"/>
      <c r="M122" s="224"/>
      <c r="N122" s="74"/>
      <c r="O122" s="224"/>
      <c r="P122" s="225"/>
    </row>
    <row r="123" spans="1:17" x14ac:dyDescent="0.2">
      <c r="A123" s="75"/>
      <c r="B123" s="225"/>
      <c r="C123" s="225"/>
      <c r="D123" s="225"/>
      <c r="E123" s="225"/>
      <c r="F123" s="225"/>
      <c r="G123" s="225"/>
      <c r="H123" s="73"/>
      <c r="I123" s="225"/>
      <c r="J123" s="225"/>
      <c r="K123" s="224"/>
      <c r="L123" s="224"/>
      <c r="M123" s="224"/>
      <c r="N123" s="74"/>
      <c r="O123" s="224"/>
      <c r="P123" s="224"/>
      <c r="Q123" s="224"/>
    </row>
    <row r="124" spans="1:17" x14ac:dyDescent="0.2">
      <c r="A124" s="75"/>
      <c r="B124" s="225"/>
      <c r="C124" s="225"/>
      <c r="D124" s="225"/>
      <c r="E124" s="225"/>
      <c r="F124" s="225"/>
      <c r="G124" s="225"/>
      <c r="H124" s="73"/>
      <c r="I124" s="225"/>
      <c r="J124" s="225"/>
      <c r="K124" s="225"/>
      <c r="L124" s="225"/>
      <c r="M124" s="225"/>
      <c r="N124" s="74"/>
      <c r="O124" s="225"/>
      <c r="P124" s="225"/>
    </row>
    <row r="125" spans="1:17" x14ac:dyDescent="0.2">
      <c r="A125" s="75"/>
      <c r="B125" s="225"/>
      <c r="C125" s="225"/>
      <c r="D125" s="225"/>
      <c r="E125" s="225"/>
      <c r="F125" s="225"/>
      <c r="G125" s="225"/>
      <c r="H125" s="73"/>
      <c r="I125" s="225"/>
      <c r="J125" s="225"/>
      <c r="K125" s="225"/>
      <c r="L125" s="225"/>
      <c r="M125" s="225"/>
      <c r="N125" s="74"/>
      <c r="O125" s="225"/>
      <c r="P125" s="225"/>
    </row>
    <row r="126" spans="1:17" x14ac:dyDescent="0.2">
      <c r="A126" s="75"/>
      <c r="B126" s="225"/>
      <c r="C126" s="225"/>
      <c r="D126" s="225"/>
      <c r="E126" s="225"/>
      <c r="F126" s="225"/>
      <c r="G126" s="225"/>
      <c r="H126" s="73"/>
      <c r="I126" s="225"/>
      <c r="J126" s="225"/>
      <c r="K126" s="225"/>
      <c r="L126" s="225"/>
      <c r="M126" s="225"/>
      <c r="N126" s="74"/>
      <c r="O126" s="225"/>
      <c r="P126" s="225"/>
    </row>
    <row r="127" spans="1:17" x14ac:dyDescent="0.2">
      <c r="A127" s="75"/>
      <c r="B127" s="225"/>
      <c r="C127" s="225"/>
      <c r="D127" s="225"/>
      <c r="E127" s="225"/>
      <c r="F127" s="225"/>
      <c r="G127" s="225"/>
      <c r="H127" s="73"/>
      <c r="I127" s="225"/>
      <c r="J127" s="225"/>
      <c r="K127" s="225"/>
      <c r="L127" s="225"/>
      <c r="M127" s="225"/>
      <c r="N127" s="74"/>
      <c r="O127" s="225"/>
      <c r="P127" s="225"/>
    </row>
    <row r="128" spans="1:17" x14ac:dyDescent="0.2">
      <c r="A128" s="75"/>
      <c r="B128" s="225"/>
      <c r="C128" s="225"/>
      <c r="D128" s="225"/>
      <c r="E128" s="225"/>
      <c r="F128" s="225"/>
      <c r="G128" s="225"/>
      <c r="H128" s="73"/>
      <c r="I128" s="225"/>
      <c r="J128" s="225"/>
      <c r="K128" s="225"/>
      <c r="L128" s="225"/>
      <c r="M128" s="225"/>
      <c r="N128" s="74"/>
      <c r="O128" s="225"/>
      <c r="P128" s="225"/>
    </row>
    <row r="129" spans="1:16" x14ac:dyDescent="0.2">
      <c r="A129" s="75"/>
      <c r="B129" s="225"/>
      <c r="C129" s="225"/>
      <c r="D129" s="225"/>
      <c r="E129" s="225"/>
      <c r="F129" s="225"/>
      <c r="G129" s="225"/>
      <c r="H129" s="73"/>
      <c r="I129" s="225"/>
      <c r="J129" s="225"/>
      <c r="K129" s="225"/>
      <c r="L129" s="225"/>
      <c r="M129" s="225"/>
      <c r="N129" s="74"/>
      <c r="O129" s="225"/>
      <c r="P129" s="225"/>
    </row>
    <row r="130" spans="1:16" x14ac:dyDescent="0.2">
      <c r="A130" s="75"/>
      <c r="B130" s="225"/>
      <c r="C130" s="225"/>
      <c r="D130" s="225"/>
      <c r="E130" s="225"/>
      <c r="F130" s="225"/>
      <c r="G130" s="225"/>
      <c r="H130" s="73"/>
      <c r="I130" s="225"/>
      <c r="J130" s="225"/>
      <c r="K130" s="225"/>
      <c r="L130" s="225"/>
      <c r="M130" s="225"/>
      <c r="N130" s="74"/>
      <c r="O130" s="225"/>
      <c r="P130" s="225"/>
    </row>
    <row r="131" spans="1:16" x14ac:dyDescent="0.2">
      <c r="A131" s="75"/>
      <c r="B131" s="225"/>
      <c r="C131" s="225"/>
      <c r="D131" s="225"/>
      <c r="E131" s="225"/>
      <c r="F131" s="225"/>
      <c r="G131" s="225"/>
      <c r="H131" s="73"/>
      <c r="I131" s="225"/>
      <c r="J131" s="225"/>
      <c r="K131" s="225"/>
      <c r="L131" s="225"/>
      <c r="M131" s="225"/>
      <c r="N131" s="74"/>
      <c r="O131" s="225"/>
      <c r="P131" s="225"/>
    </row>
    <row r="132" spans="1:16" x14ac:dyDescent="0.2">
      <c r="A132" s="75"/>
      <c r="B132" s="225"/>
      <c r="C132" s="225"/>
      <c r="D132" s="225"/>
      <c r="E132" s="225"/>
      <c r="F132" s="225"/>
      <c r="G132" s="225"/>
      <c r="H132" s="73"/>
      <c r="I132" s="225"/>
      <c r="J132" s="225"/>
      <c r="K132" s="225"/>
      <c r="L132" s="225"/>
      <c r="M132" s="225"/>
      <c r="N132" s="74"/>
      <c r="O132" s="225"/>
      <c r="P132" s="225"/>
    </row>
    <row r="133" spans="1:16" x14ac:dyDescent="0.2">
      <c r="A133" s="75"/>
      <c r="B133" s="225"/>
      <c r="C133" s="225"/>
      <c r="D133" s="225"/>
      <c r="E133" s="225"/>
      <c r="F133" s="225"/>
      <c r="G133" s="225"/>
      <c r="H133" s="73"/>
      <c r="I133" s="225"/>
      <c r="J133" s="225"/>
      <c r="K133" s="225"/>
      <c r="L133" s="225"/>
      <c r="M133" s="225"/>
      <c r="N133" s="74"/>
      <c r="O133" s="225"/>
      <c r="P133" s="225"/>
    </row>
    <row r="134" spans="1:16" x14ac:dyDescent="0.2">
      <c r="A134" s="75"/>
      <c r="B134" s="225"/>
      <c r="C134" s="225"/>
      <c r="D134" s="225"/>
      <c r="E134" s="225"/>
      <c r="F134" s="225"/>
      <c r="G134" s="225"/>
      <c r="H134" s="73"/>
      <c r="I134" s="225"/>
      <c r="J134" s="225"/>
      <c r="K134" s="225"/>
      <c r="L134" s="225"/>
      <c r="M134" s="225"/>
      <c r="N134" s="74"/>
      <c r="O134" s="225"/>
      <c r="P134" s="225"/>
    </row>
    <row r="135" spans="1:16" x14ac:dyDescent="0.2">
      <c r="A135" s="75"/>
      <c r="B135" s="225"/>
      <c r="C135" s="225"/>
      <c r="D135" s="225"/>
      <c r="E135" s="225"/>
      <c r="F135" s="225"/>
      <c r="G135" s="225"/>
      <c r="H135" s="73"/>
      <c r="I135" s="225"/>
      <c r="J135" s="225"/>
      <c r="K135" s="225"/>
      <c r="L135" s="225"/>
      <c r="M135" s="225"/>
      <c r="N135" s="74"/>
      <c r="O135" s="225"/>
      <c r="P135" s="225"/>
    </row>
    <row r="136" spans="1:16" x14ac:dyDescent="0.2">
      <c r="A136" s="75"/>
      <c r="B136" s="225"/>
      <c r="C136" s="225"/>
      <c r="D136" s="225"/>
      <c r="E136" s="225"/>
      <c r="F136" s="225"/>
      <c r="G136" s="225"/>
      <c r="H136" s="73"/>
      <c r="I136" s="225"/>
      <c r="J136" s="225"/>
      <c r="K136" s="225"/>
      <c r="L136" s="225"/>
      <c r="M136" s="225"/>
      <c r="N136" s="74"/>
      <c r="O136" s="225"/>
      <c r="P136" s="225"/>
    </row>
    <row r="137" spans="1:16" x14ac:dyDescent="0.2">
      <c r="A137" s="75"/>
      <c r="B137" s="225"/>
      <c r="C137" s="225"/>
      <c r="D137" s="225"/>
      <c r="E137" s="225"/>
      <c r="F137" s="225"/>
      <c r="G137" s="225"/>
      <c r="H137" s="73"/>
      <c r="I137" s="225"/>
      <c r="J137" s="225"/>
      <c r="K137" s="225"/>
      <c r="L137" s="225"/>
      <c r="M137" s="225"/>
      <c r="N137" s="74"/>
      <c r="O137" s="225"/>
      <c r="P137" s="225"/>
    </row>
    <row r="138" spans="1:16" x14ac:dyDescent="0.2">
      <c r="A138" s="75"/>
      <c r="B138" s="225"/>
      <c r="C138" s="225"/>
      <c r="D138" s="225"/>
      <c r="E138" s="225"/>
      <c r="F138" s="225"/>
      <c r="G138" s="225"/>
      <c r="H138" s="73"/>
      <c r="I138" s="225"/>
      <c r="J138" s="225"/>
      <c r="K138" s="225"/>
      <c r="L138" s="225"/>
      <c r="M138" s="225"/>
      <c r="N138" s="74"/>
      <c r="O138" s="225"/>
      <c r="P138" s="225"/>
    </row>
    <row r="139" spans="1:16" x14ac:dyDescent="0.2">
      <c r="A139" s="75"/>
      <c r="B139" s="225"/>
      <c r="C139" s="225"/>
      <c r="D139" s="225"/>
      <c r="E139" s="225"/>
      <c r="F139" s="225"/>
      <c r="G139" s="225"/>
      <c r="H139" s="73"/>
      <c r="I139" s="225"/>
      <c r="J139" s="225"/>
      <c r="K139" s="225"/>
      <c r="L139" s="225"/>
      <c r="M139" s="225"/>
      <c r="N139" s="74"/>
      <c r="O139" s="225"/>
      <c r="P139" s="225"/>
    </row>
  </sheetData>
  <mergeCells count="83">
    <mergeCell ref="A22:P22"/>
    <mergeCell ref="A1:P1"/>
    <mergeCell ref="A5:P5"/>
    <mergeCell ref="A15:P15"/>
    <mergeCell ref="A13:P13"/>
    <mergeCell ref="A2:J2"/>
    <mergeCell ref="K2:L2"/>
    <mergeCell ref="M2:P2"/>
    <mergeCell ref="C3:J3"/>
    <mergeCell ref="K3:L3"/>
    <mergeCell ref="M3:P3"/>
    <mergeCell ref="C4:J4"/>
    <mergeCell ref="K4:L4"/>
    <mergeCell ref="M4:P4"/>
    <mergeCell ref="B45:I45"/>
    <mergeCell ref="A24:P24"/>
    <mergeCell ref="A30:P30"/>
    <mergeCell ref="A34:P34"/>
    <mergeCell ref="A36:P36"/>
    <mergeCell ref="A37:B37"/>
    <mergeCell ref="A39:P39"/>
    <mergeCell ref="B40:I40"/>
    <mergeCell ref="C41:I41"/>
    <mergeCell ref="A42:P42"/>
    <mergeCell ref="A43:N43"/>
    <mergeCell ref="A44:P44"/>
    <mergeCell ref="A57:P57"/>
    <mergeCell ref="B46:I46"/>
    <mergeCell ref="B47:I47"/>
    <mergeCell ref="B48:I48"/>
    <mergeCell ref="B49:I49"/>
    <mergeCell ref="B50:I50"/>
    <mergeCell ref="A51:P51"/>
    <mergeCell ref="A52:I52"/>
    <mergeCell ref="A53:P53"/>
    <mergeCell ref="B54:I54"/>
    <mergeCell ref="B55:I55"/>
    <mergeCell ref="B56:I56"/>
    <mergeCell ref="B69:I69"/>
    <mergeCell ref="A58:I58"/>
    <mergeCell ref="A59:P59"/>
    <mergeCell ref="B60:I60"/>
    <mergeCell ref="B61:I61"/>
    <mergeCell ref="B62:I62"/>
    <mergeCell ref="B63:I63"/>
    <mergeCell ref="B64:I64"/>
    <mergeCell ref="A65:P65"/>
    <mergeCell ref="A66:I66"/>
    <mergeCell ref="A67:P67"/>
    <mergeCell ref="B68:I68"/>
    <mergeCell ref="B81:I81"/>
    <mergeCell ref="B70:I70"/>
    <mergeCell ref="B71:I71"/>
    <mergeCell ref="B72:I72"/>
    <mergeCell ref="A73:P73"/>
    <mergeCell ref="A74:I74"/>
    <mergeCell ref="A75:P75"/>
    <mergeCell ref="B76:I76"/>
    <mergeCell ref="B77:I77"/>
    <mergeCell ref="B78:I78"/>
    <mergeCell ref="B79:I79"/>
    <mergeCell ref="B80:I80"/>
    <mergeCell ref="A93:P93"/>
    <mergeCell ref="B82:I82"/>
    <mergeCell ref="B83:I83"/>
    <mergeCell ref="B84:I84"/>
    <mergeCell ref="B85:I85"/>
    <mergeCell ref="B86:I86"/>
    <mergeCell ref="A87:P87"/>
    <mergeCell ref="A88:I88"/>
    <mergeCell ref="A89:P89"/>
    <mergeCell ref="A90:I90"/>
    <mergeCell ref="A91:P91"/>
    <mergeCell ref="A92:I92"/>
    <mergeCell ref="A100:P100"/>
    <mergeCell ref="A101:P107"/>
    <mergeCell ref="A94:I94"/>
    <mergeCell ref="H95:I95"/>
    <mergeCell ref="A96:P96"/>
    <mergeCell ref="A97:I97"/>
    <mergeCell ref="A98:P98"/>
    <mergeCell ref="A99:K99"/>
    <mergeCell ref="O99:P99"/>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D27:D29 D33 C35:K35 M38 B84:I85 L95:N95 B7:B12 B17:B21 C17:C21 D17:D21 E17:E21 F17:F21 G17:G21 H17:H21 I17:I21 J17:J21 K17:K21 L17:L21 D26 C26:C29 F26 F27:F29 E26:E29 H26 H27:H29 G26:G29 J26 J27:J29 I26:I29 L26 L27:L29 K26:K29 D32 C32:C33 F32 F33 E32:E33 H32 H33 G32:G33 J32 J33 I32:I33 L32 L33 K32:K33 N32:O32 N33:O33 J41:L41 M26:M29 O46:O50 O55:O56 O61:O64 O69:O72 O77:O86 B95 D95 G95 C77:I77 B78:I83 B77 B86:I86" unlockedFormula="1"/>
    <ignoredError sqref="N38" formula="1" unlockedFormula="1"/>
    <ignoredError sqref="L9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30" zoomScaleNormal="130" workbookViewId="0">
      <selection activeCell="D4" sqref="D4"/>
    </sheetView>
  </sheetViews>
  <sheetFormatPr defaultColWidth="15.42578125" defaultRowHeight="12" x14ac:dyDescent="0.2"/>
  <cols>
    <col min="1" max="1" width="3.7109375" style="53" customWidth="1"/>
    <col min="2" max="2" width="21.140625" style="51" customWidth="1"/>
    <col min="3" max="3" width="20.7109375" style="51" customWidth="1"/>
    <col min="4" max="4" width="7.42578125" style="51" customWidth="1"/>
    <col min="5" max="5" width="8.5703125" style="51" customWidth="1"/>
    <col min="6" max="6" width="8.7109375" style="51" customWidth="1"/>
    <col min="7" max="7" width="8.42578125" style="63" customWidth="1"/>
    <col min="8" max="8" width="8" style="51" customWidth="1"/>
    <col min="9" max="9" width="12" style="51" customWidth="1"/>
    <col min="10" max="10" width="10.5703125" style="51" customWidth="1"/>
    <col min="11" max="11" width="8.140625" style="51" customWidth="1"/>
    <col min="12" max="12" width="8.85546875" style="51" customWidth="1"/>
    <col min="13" max="13" width="9.85546875" style="64" customWidth="1"/>
    <col min="14" max="14" width="10.85546875" style="51" customWidth="1"/>
    <col min="15" max="15" width="18.42578125" style="61" customWidth="1"/>
    <col min="16" max="16384" width="15.42578125" style="51"/>
  </cols>
  <sheetData>
    <row r="1" spans="1:15" s="61" customFormat="1" ht="21.75" customHeight="1" x14ac:dyDescent="0.2">
      <c r="A1" s="461" t="s">
        <v>162</v>
      </c>
      <c r="B1" s="462"/>
      <c r="C1" s="462"/>
      <c r="D1" s="462"/>
      <c r="E1" s="462"/>
      <c r="F1" s="462"/>
      <c r="G1" s="462"/>
      <c r="H1" s="462"/>
      <c r="I1" s="462"/>
      <c r="J1" s="462"/>
      <c r="K1" s="462"/>
      <c r="L1" s="462"/>
      <c r="M1" s="462"/>
      <c r="N1" s="463"/>
    </row>
    <row r="2" spans="1:15" s="61" customFormat="1" ht="17.25" customHeight="1" x14ac:dyDescent="0.2">
      <c r="A2" s="464" t="s">
        <v>197</v>
      </c>
      <c r="B2" s="465"/>
      <c r="C2" s="465"/>
      <c r="D2" s="465"/>
      <c r="E2" s="465"/>
      <c r="F2" s="465"/>
      <c r="G2" s="465"/>
      <c r="H2" s="465"/>
      <c r="I2" s="465"/>
      <c r="J2" s="465"/>
      <c r="K2" s="465"/>
      <c r="L2" s="465"/>
      <c r="M2" s="465"/>
      <c r="N2" s="466"/>
    </row>
    <row r="3" spans="1:15" s="62" customFormat="1" ht="36" x14ac:dyDescent="0.2">
      <c r="A3" s="177"/>
      <c r="B3" s="80" t="s">
        <v>53</v>
      </c>
      <c r="C3" s="80" t="s">
        <v>187</v>
      </c>
      <c r="D3" s="81" t="s">
        <v>126</v>
      </c>
      <c r="E3" s="81" t="s">
        <v>13</v>
      </c>
      <c r="F3" s="467"/>
      <c r="G3" s="468"/>
      <c r="H3" s="469"/>
      <c r="I3" s="139" t="s">
        <v>189</v>
      </c>
      <c r="J3" s="140" t="s">
        <v>203</v>
      </c>
      <c r="K3" s="159" t="s">
        <v>17</v>
      </c>
      <c r="L3" s="159"/>
      <c r="M3" s="140" t="s">
        <v>50</v>
      </c>
      <c r="N3" s="178" t="s">
        <v>335</v>
      </c>
      <c r="O3" s="46"/>
    </row>
    <row r="4" spans="1:15" x14ac:dyDescent="0.2">
      <c r="A4" s="179">
        <v>1</v>
      </c>
      <c r="B4" s="157" t="str">
        <f>'Year One'!B7</f>
        <v>insert name</v>
      </c>
      <c r="C4" s="157" t="str">
        <f>'Year One'!C7</f>
        <v>Unit Faculty - Salary or Temp</v>
      </c>
      <c r="D4" s="281">
        <v>0</v>
      </c>
      <c r="E4" s="85">
        <f>D4*9</f>
        <v>0</v>
      </c>
      <c r="F4" s="467"/>
      <c r="G4" s="468"/>
      <c r="H4" s="469"/>
      <c r="I4" s="87">
        <f>'Year One'!I7</f>
        <v>0</v>
      </c>
      <c r="J4" s="88">
        <f>ROUND((I4*D4),0)</f>
        <v>0</v>
      </c>
      <c r="K4" s="89">
        <f>'Year One'!K7</f>
        <v>0.38600000000000001</v>
      </c>
      <c r="L4" s="159"/>
      <c r="M4" s="88">
        <f>ROUND(((D4*I4)*K4),0)</f>
        <v>0</v>
      </c>
      <c r="N4" s="180">
        <f t="shared" ref="N4:N9" si="0">J4+M4</f>
        <v>0</v>
      </c>
    </row>
    <row r="5" spans="1:15" x14ac:dyDescent="0.2">
      <c r="A5" s="179">
        <v>2</v>
      </c>
      <c r="B5" s="157" t="str">
        <f>'Year One'!B8</f>
        <v>insert name</v>
      </c>
      <c r="C5" s="157" t="str">
        <f>'Year One'!C8</f>
        <v>Unit Faculty - Salary or Temp</v>
      </c>
      <c r="D5" s="281">
        <v>0</v>
      </c>
      <c r="E5" s="85">
        <f t="shared" ref="E5:E9" si="1">D5*9</f>
        <v>0</v>
      </c>
      <c r="F5" s="467"/>
      <c r="G5" s="468"/>
      <c r="H5" s="469"/>
      <c r="I5" s="87">
        <f>'Year One'!I8</f>
        <v>0</v>
      </c>
      <c r="J5" s="88">
        <f t="shared" ref="J5:J9" si="2">ROUND((I5*D5),0)</f>
        <v>0</v>
      </c>
      <c r="K5" s="89">
        <f>'Year One'!K8</f>
        <v>0.38600000000000001</v>
      </c>
      <c r="L5" s="159"/>
      <c r="M5" s="88">
        <f t="shared" ref="M5:M9" si="3">ROUND(((D5*I5)*K5),0)</f>
        <v>0</v>
      </c>
      <c r="N5" s="180">
        <f t="shared" si="0"/>
        <v>0</v>
      </c>
    </row>
    <row r="6" spans="1:15" x14ac:dyDescent="0.2">
      <c r="A6" s="179">
        <v>3</v>
      </c>
      <c r="B6" s="157" t="str">
        <f>'Year One'!B9</f>
        <v>insert name</v>
      </c>
      <c r="C6" s="157" t="str">
        <f>'Year One'!C9</f>
        <v>Unit Faculty - Salary or Temp</v>
      </c>
      <c r="D6" s="281">
        <v>0</v>
      </c>
      <c r="E6" s="85">
        <f t="shared" si="1"/>
        <v>0</v>
      </c>
      <c r="F6" s="467"/>
      <c r="G6" s="468"/>
      <c r="H6" s="469"/>
      <c r="I6" s="87">
        <f>'Year One'!I9</f>
        <v>0</v>
      </c>
      <c r="J6" s="88">
        <f t="shared" si="2"/>
        <v>0</v>
      </c>
      <c r="K6" s="89">
        <f>'Year One'!K9</f>
        <v>0.38600000000000001</v>
      </c>
      <c r="L6" s="159"/>
      <c r="M6" s="88">
        <f t="shared" si="3"/>
        <v>0</v>
      </c>
      <c r="N6" s="180">
        <f t="shared" si="0"/>
        <v>0</v>
      </c>
    </row>
    <row r="7" spans="1:15" x14ac:dyDescent="0.2">
      <c r="A7" s="179">
        <v>4</v>
      </c>
      <c r="B7" s="157" t="str">
        <f>'Year One'!B10</f>
        <v>insert name</v>
      </c>
      <c r="C7" s="157" t="str">
        <f>'Year One'!C10</f>
        <v>Unit Faculty - Salary or Temp</v>
      </c>
      <c r="D7" s="281">
        <v>0</v>
      </c>
      <c r="E7" s="85">
        <f t="shared" si="1"/>
        <v>0</v>
      </c>
      <c r="F7" s="467"/>
      <c r="G7" s="468"/>
      <c r="H7" s="469"/>
      <c r="I7" s="87">
        <f>'Year One'!I10</f>
        <v>0</v>
      </c>
      <c r="J7" s="88">
        <f t="shared" si="2"/>
        <v>0</v>
      </c>
      <c r="K7" s="89">
        <f>'Year One'!K10</f>
        <v>0.38600000000000001</v>
      </c>
      <c r="L7" s="159"/>
      <c r="M7" s="88">
        <f t="shared" si="3"/>
        <v>0</v>
      </c>
      <c r="N7" s="180">
        <f t="shared" si="0"/>
        <v>0</v>
      </c>
    </row>
    <row r="8" spans="1:15" x14ac:dyDescent="0.2">
      <c r="A8" s="179">
        <v>5</v>
      </c>
      <c r="B8" s="157" t="str">
        <f>'Year One'!B11</f>
        <v>insert name</v>
      </c>
      <c r="C8" s="157" t="str">
        <f>'Year One'!C11</f>
        <v>Unit Faculty - Salary or Temp</v>
      </c>
      <c r="D8" s="281">
        <v>0</v>
      </c>
      <c r="E8" s="85">
        <f t="shared" si="1"/>
        <v>0</v>
      </c>
      <c r="F8" s="467"/>
      <c r="G8" s="468"/>
      <c r="H8" s="469"/>
      <c r="I8" s="87">
        <f>'Year One'!I11</f>
        <v>0</v>
      </c>
      <c r="J8" s="88">
        <f t="shared" si="2"/>
        <v>0</v>
      </c>
      <c r="K8" s="89">
        <f>'Year One'!K11</f>
        <v>0.38600000000000001</v>
      </c>
      <c r="L8" s="159"/>
      <c r="M8" s="88">
        <f t="shared" si="3"/>
        <v>0</v>
      </c>
      <c r="N8" s="180">
        <f t="shared" si="0"/>
        <v>0</v>
      </c>
    </row>
    <row r="9" spans="1:15" s="61" customFormat="1" x14ac:dyDescent="0.2">
      <c r="A9" s="179">
        <v>6</v>
      </c>
      <c r="B9" s="157" t="str">
        <f>'Year One'!B12</f>
        <v>insert name</v>
      </c>
      <c r="C9" s="157" t="str">
        <f>'Year One'!C12</f>
        <v>Unit Faculty - Salary or Temp</v>
      </c>
      <c r="D9" s="281">
        <v>0</v>
      </c>
      <c r="E9" s="85">
        <f t="shared" si="1"/>
        <v>0</v>
      </c>
      <c r="F9" s="467"/>
      <c r="G9" s="468"/>
      <c r="H9" s="469"/>
      <c r="I9" s="87">
        <f>'Year One'!I12</f>
        <v>0</v>
      </c>
      <c r="J9" s="88">
        <f t="shared" si="2"/>
        <v>0</v>
      </c>
      <c r="K9" s="89">
        <f>'Year One'!K12</f>
        <v>0.38600000000000001</v>
      </c>
      <c r="L9" s="159"/>
      <c r="M9" s="88">
        <f t="shared" si="3"/>
        <v>0</v>
      </c>
      <c r="N9" s="180">
        <f t="shared" si="0"/>
        <v>0</v>
      </c>
    </row>
    <row r="10" spans="1:15" s="61" customFormat="1" x14ac:dyDescent="0.2">
      <c r="A10" s="432"/>
      <c r="B10" s="333"/>
      <c r="C10" s="333"/>
      <c r="D10" s="333"/>
      <c r="E10" s="333"/>
      <c r="F10" s="333"/>
      <c r="G10" s="333"/>
      <c r="H10" s="333"/>
      <c r="I10" s="333"/>
      <c r="J10" s="333"/>
      <c r="K10" s="333"/>
      <c r="L10" s="333"/>
      <c r="M10" s="333"/>
      <c r="N10" s="470"/>
    </row>
    <row r="11" spans="1:15" x14ac:dyDescent="0.2">
      <c r="A11" s="451" t="s">
        <v>115</v>
      </c>
      <c r="B11" s="318"/>
      <c r="C11" s="318"/>
      <c r="D11" s="318"/>
      <c r="E11" s="318"/>
      <c r="F11" s="318"/>
      <c r="G11" s="318"/>
      <c r="H11" s="318"/>
      <c r="I11" s="318"/>
      <c r="J11" s="92">
        <f>SUM(J4:J9)</f>
        <v>0</v>
      </c>
      <c r="K11" s="360"/>
      <c r="L11" s="361"/>
      <c r="M11" s="93">
        <f>SUM(M4:M9)</f>
        <v>0</v>
      </c>
      <c r="N11" s="181">
        <f>SUM(N4:N9)</f>
        <v>0</v>
      </c>
    </row>
    <row r="12" spans="1:15" s="61" customFormat="1" x14ac:dyDescent="0.2">
      <c r="A12" s="443"/>
      <c r="B12" s="312"/>
      <c r="C12" s="312"/>
      <c r="D12" s="312"/>
      <c r="E12" s="312"/>
      <c r="F12" s="312"/>
      <c r="G12" s="312"/>
      <c r="H12" s="312"/>
      <c r="I12" s="312"/>
      <c r="J12" s="312"/>
      <c r="K12" s="312"/>
      <c r="L12" s="312"/>
      <c r="M12" s="312"/>
      <c r="N12" s="444"/>
    </row>
    <row r="13" spans="1:15" s="46" customFormat="1" ht="24" x14ac:dyDescent="0.2">
      <c r="A13" s="182"/>
      <c r="B13" s="80" t="s">
        <v>48</v>
      </c>
      <c r="C13" s="80" t="s">
        <v>187</v>
      </c>
      <c r="D13" s="142" t="s">
        <v>265</v>
      </c>
      <c r="E13" s="143" t="s">
        <v>76</v>
      </c>
      <c r="F13" s="142" t="s">
        <v>13</v>
      </c>
      <c r="G13" s="365"/>
      <c r="H13" s="366"/>
      <c r="I13" s="139" t="s">
        <v>189</v>
      </c>
      <c r="J13" s="140" t="s">
        <v>203</v>
      </c>
      <c r="K13" s="159" t="s">
        <v>17</v>
      </c>
      <c r="L13" s="159"/>
      <c r="M13" s="140" t="s">
        <v>50</v>
      </c>
      <c r="N13" s="178" t="s">
        <v>335</v>
      </c>
    </row>
    <row r="14" spans="1:15" x14ac:dyDescent="0.2">
      <c r="A14" s="179">
        <v>1</v>
      </c>
      <c r="B14" s="157" t="str">
        <f>'Year One'!B17</f>
        <v>insert name</v>
      </c>
      <c r="C14" s="157" t="str">
        <f>'Year One'!C17</f>
        <v>P&amp;S Regular Salaried - FULL ELIGIBILITY</v>
      </c>
      <c r="D14" s="281">
        <v>0</v>
      </c>
      <c r="E14" s="282"/>
      <c r="F14" s="94">
        <f>D14*E14</f>
        <v>0</v>
      </c>
      <c r="G14" s="365"/>
      <c r="H14" s="366"/>
      <c r="I14" s="87">
        <f>'Year One'!I17</f>
        <v>0</v>
      </c>
      <c r="J14" s="95">
        <f>ROUND(I14/12*D14*E14,0)</f>
        <v>0</v>
      </c>
      <c r="K14" s="89">
        <f>'Year One'!K17</f>
        <v>0.40899999999999997</v>
      </c>
      <c r="L14" s="159"/>
      <c r="M14" s="90">
        <f>ROUND(J14*K14,0)</f>
        <v>0</v>
      </c>
      <c r="N14" s="180">
        <f>J14+M14</f>
        <v>0</v>
      </c>
    </row>
    <row r="15" spans="1:15" x14ac:dyDescent="0.2">
      <c r="A15" s="179">
        <v>2</v>
      </c>
      <c r="B15" s="157" t="str">
        <f>'Year One'!B18</f>
        <v>insert name</v>
      </c>
      <c r="C15" s="157" t="str">
        <f>'Year One'!C18</f>
        <v>P&amp;S Regular Salaried - FULL ELIGIBILITY</v>
      </c>
      <c r="D15" s="281">
        <v>0</v>
      </c>
      <c r="E15" s="282"/>
      <c r="F15" s="94">
        <f t="shared" ref="F15:F18" si="4">D15*E15</f>
        <v>0</v>
      </c>
      <c r="G15" s="365"/>
      <c r="H15" s="366"/>
      <c r="I15" s="87">
        <f>'Year One'!I18</f>
        <v>0</v>
      </c>
      <c r="J15" s="95">
        <f t="shared" ref="J15:J18" si="5">ROUND(I15/12*D15*E15,0)</f>
        <v>0</v>
      </c>
      <c r="K15" s="89">
        <f>'Year One'!K18</f>
        <v>0.40899999999999997</v>
      </c>
      <c r="L15" s="159"/>
      <c r="M15" s="90">
        <f t="shared" ref="M15:M18" si="6">ROUND(J15*K15,0)</f>
        <v>0</v>
      </c>
      <c r="N15" s="180">
        <f>J15+M15</f>
        <v>0</v>
      </c>
    </row>
    <row r="16" spans="1:15" x14ac:dyDescent="0.2">
      <c r="A16" s="179">
        <v>3</v>
      </c>
      <c r="B16" s="157" t="str">
        <f>'Year One'!B19</f>
        <v>insert name</v>
      </c>
      <c r="C16" s="157" t="str">
        <f>'Year One'!C19</f>
        <v>P&amp;S Regular Salaried - FULL ELIGIBILITY</v>
      </c>
      <c r="D16" s="281">
        <v>0</v>
      </c>
      <c r="E16" s="282"/>
      <c r="F16" s="94">
        <f t="shared" si="4"/>
        <v>0</v>
      </c>
      <c r="G16" s="365"/>
      <c r="H16" s="366"/>
      <c r="I16" s="87">
        <f>'Year One'!I19</f>
        <v>0</v>
      </c>
      <c r="J16" s="95">
        <f t="shared" si="5"/>
        <v>0</v>
      </c>
      <c r="K16" s="89">
        <f>'Year One'!K19</f>
        <v>0.40899999999999997</v>
      </c>
      <c r="L16" s="159"/>
      <c r="M16" s="90">
        <f t="shared" si="6"/>
        <v>0</v>
      </c>
      <c r="N16" s="180">
        <f>J16+M16</f>
        <v>0</v>
      </c>
      <c r="O16" s="61" t="s">
        <v>47</v>
      </c>
    </row>
    <row r="17" spans="1:14" x14ac:dyDescent="0.2">
      <c r="A17" s="179">
        <v>4</v>
      </c>
      <c r="B17" s="157" t="str">
        <f>'Year One'!B20</f>
        <v>insert name</v>
      </c>
      <c r="C17" s="157" t="str">
        <f>'Year One'!C20</f>
        <v>P&amp;S Regular Salaried - FULL ELIGIBILITY</v>
      </c>
      <c r="D17" s="281">
        <v>0</v>
      </c>
      <c r="E17" s="282"/>
      <c r="F17" s="94">
        <f t="shared" si="4"/>
        <v>0</v>
      </c>
      <c r="G17" s="365"/>
      <c r="H17" s="366"/>
      <c r="I17" s="87">
        <f>'Year One'!I20</f>
        <v>0</v>
      </c>
      <c r="J17" s="95">
        <f t="shared" si="5"/>
        <v>0</v>
      </c>
      <c r="K17" s="89">
        <f>'Year One'!K20</f>
        <v>0.40899999999999997</v>
      </c>
      <c r="L17" s="159"/>
      <c r="M17" s="90">
        <f t="shared" si="6"/>
        <v>0</v>
      </c>
      <c r="N17" s="180">
        <f>J17+M17</f>
        <v>0</v>
      </c>
    </row>
    <row r="18" spans="1:14" x14ac:dyDescent="0.2">
      <c r="A18" s="179">
        <v>5</v>
      </c>
      <c r="B18" s="157" t="str">
        <f>'Year One'!B21</f>
        <v>insert name</v>
      </c>
      <c r="C18" s="157" t="str">
        <f>'Year One'!C21</f>
        <v>P&amp;S Regular Salaried - FULL ELIGIBILITY</v>
      </c>
      <c r="D18" s="281">
        <v>0</v>
      </c>
      <c r="E18" s="282"/>
      <c r="F18" s="94">
        <f t="shared" si="4"/>
        <v>0</v>
      </c>
      <c r="G18" s="365"/>
      <c r="H18" s="366"/>
      <c r="I18" s="87">
        <f>'Year One'!I21</f>
        <v>0</v>
      </c>
      <c r="J18" s="95">
        <f t="shared" si="5"/>
        <v>0</v>
      </c>
      <c r="K18" s="89">
        <f>'Year One'!K21</f>
        <v>0.40899999999999997</v>
      </c>
      <c r="L18" s="159"/>
      <c r="M18" s="90">
        <f t="shared" si="6"/>
        <v>0</v>
      </c>
      <c r="N18" s="180">
        <f>J18+M18</f>
        <v>0</v>
      </c>
    </row>
    <row r="19" spans="1:14" x14ac:dyDescent="0.2">
      <c r="A19" s="447"/>
      <c r="B19" s="320"/>
      <c r="C19" s="320"/>
      <c r="D19" s="320"/>
      <c r="E19" s="320"/>
      <c r="F19" s="320"/>
      <c r="G19" s="320"/>
      <c r="H19" s="320"/>
      <c r="I19" s="320"/>
      <c r="J19" s="320"/>
      <c r="K19" s="320"/>
      <c r="L19" s="320"/>
      <c r="M19" s="320"/>
      <c r="N19" s="448"/>
    </row>
    <row r="20" spans="1:14" x14ac:dyDescent="0.2">
      <c r="A20" s="451" t="s">
        <v>116</v>
      </c>
      <c r="B20" s="318"/>
      <c r="C20" s="318"/>
      <c r="D20" s="318"/>
      <c r="E20" s="318"/>
      <c r="F20" s="318"/>
      <c r="G20" s="318"/>
      <c r="H20" s="318"/>
      <c r="I20" s="318"/>
      <c r="J20" s="92">
        <f>SUM(J14:J18)</f>
        <v>0</v>
      </c>
      <c r="K20" s="360"/>
      <c r="L20" s="361"/>
      <c r="M20" s="92">
        <f>SUM(M14:M18)</f>
        <v>0</v>
      </c>
      <c r="N20" s="181">
        <f>SUM(N14:N18)</f>
        <v>0</v>
      </c>
    </row>
    <row r="21" spans="1:14" s="61" customFormat="1" x14ac:dyDescent="0.2">
      <c r="A21" s="443"/>
      <c r="B21" s="312"/>
      <c r="C21" s="312"/>
      <c r="D21" s="312"/>
      <c r="E21" s="312"/>
      <c r="F21" s="312"/>
      <c r="G21" s="312"/>
      <c r="H21" s="312"/>
      <c r="I21" s="312"/>
      <c r="J21" s="312"/>
      <c r="K21" s="312"/>
      <c r="L21" s="312"/>
      <c r="M21" s="312"/>
      <c r="N21" s="444"/>
    </row>
    <row r="22" spans="1:14" s="46" customFormat="1" ht="36.75" customHeight="1" x14ac:dyDescent="0.2">
      <c r="A22" s="183"/>
      <c r="B22" s="97" t="s">
        <v>51</v>
      </c>
      <c r="C22" s="96"/>
      <c r="D22" s="81" t="s">
        <v>266</v>
      </c>
      <c r="E22" s="144" t="s">
        <v>267</v>
      </c>
      <c r="F22" s="144" t="s">
        <v>268</v>
      </c>
      <c r="G22" s="145" t="s">
        <v>269</v>
      </c>
      <c r="H22" s="96"/>
      <c r="I22" s="139" t="s">
        <v>231</v>
      </c>
      <c r="J22" s="140" t="s">
        <v>203</v>
      </c>
      <c r="K22" s="354"/>
      <c r="L22" s="355"/>
      <c r="M22" s="356"/>
      <c r="N22" s="178" t="s">
        <v>335</v>
      </c>
    </row>
    <row r="23" spans="1:14" x14ac:dyDescent="0.2">
      <c r="A23" s="179">
        <v>1</v>
      </c>
      <c r="B23" s="320" t="s">
        <v>52</v>
      </c>
      <c r="C23" s="320"/>
      <c r="D23" s="283"/>
      <c r="E23" s="282"/>
      <c r="F23" s="283"/>
      <c r="G23" s="283"/>
      <c r="H23" s="98"/>
      <c r="I23" s="284">
        <v>0</v>
      </c>
      <c r="J23" s="90">
        <f>ROUND((D23*I23*E23)+(F23*I23*G23),0)</f>
        <v>0</v>
      </c>
      <c r="K23" s="354"/>
      <c r="L23" s="355"/>
      <c r="M23" s="356"/>
      <c r="N23" s="180">
        <f>J23</f>
        <v>0</v>
      </c>
    </row>
    <row r="24" spans="1:14" x14ac:dyDescent="0.2">
      <c r="A24" s="179">
        <v>2</v>
      </c>
      <c r="B24" s="320" t="s">
        <v>52</v>
      </c>
      <c r="C24" s="320"/>
      <c r="D24" s="283"/>
      <c r="E24" s="282"/>
      <c r="F24" s="283"/>
      <c r="G24" s="283"/>
      <c r="H24" s="98"/>
      <c r="I24" s="284">
        <v>0</v>
      </c>
      <c r="J24" s="90">
        <f t="shared" ref="J24:J26" si="7">ROUND((D24*I24*E24)+(F24*I24*G24),0)</f>
        <v>0</v>
      </c>
      <c r="K24" s="354"/>
      <c r="L24" s="355"/>
      <c r="M24" s="356"/>
      <c r="N24" s="180">
        <f t="shared" ref="N24:N26" si="8">J24</f>
        <v>0</v>
      </c>
    </row>
    <row r="25" spans="1:14" x14ac:dyDescent="0.2">
      <c r="A25" s="179">
        <v>3</v>
      </c>
      <c r="B25" s="320" t="s">
        <v>6</v>
      </c>
      <c r="C25" s="320"/>
      <c r="D25" s="283"/>
      <c r="E25" s="282"/>
      <c r="F25" s="283"/>
      <c r="G25" s="283"/>
      <c r="H25" s="98"/>
      <c r="I25" s="284">
        <v>0</v>
      </c>
      <c r="J25" s="90">
        <f t="shared" si="7"/>
        <v>0</v>
      </c>
      <c r="K25" s="354"/>
      <c r="L25" s="355"/>
      <c r="M25" s="356"/>
      <c r="N25" s="180">
        <f t="shared" si="8"/>
        <v>0</v>
      </c>
    </row>
    <row r="26" spans="1:14" x14ac:dyDescent="0.2">
      <c r="A26" s="179">
        <v>4</v>
      </c>
      <c r="B26" s="320" t="s">
        <v>6</v>
      </c>
      <c r="C26" s="320"/>
      <c r="D26" s="283"/>
      <c r="E26" s="282"/>
      <c r="F26" s="283"/>
      <c r="G26" s="283"/>
      <c r="H26" s="98"/>
      <c r="I26" s="284">
        <v>0</v>
      </c>
      <c r="J26" s="90">
        <f t="shared" si="7"/>
        <v>0</v>
      </c>
      <c r="K26" s="354"/>
      <c r="L26" s="355"/>
      <c r="M26" s="356"/>
      <c r="N26" s="180">
        <f t="shared" si="8"/>
        <v>0</v>
      </c>
    </row>
    <row r="27" spans="1:14" x14ac:dyDescent="0.2">
      <c r="A27" s="447"/>
      <c r="B27" s="320"/>
      <c r="C27" s="320"/>
      <c r="D27" s="320"/>
      <c r="E27" s="320"/>
      <c r="F27" s="320"/>
      <c r="G27" s="320"/>
      <c r="H27" s="320"/>
      <c r="I27" s="320"/>
      <c r="J27" s="320"/>
      <c r="K27" s="320"/>
      <c r="L27" s="320"/>
      <c r="M27" s="320"/>
      <c r="N27" s="448"/>
    </row>
    <row r="28" spans="1:14" ht="24" x14ac:dyDescent="0.2">
      <c r="A28" s="179"/>
      <c r="B28" s="158"/>
      <c r="C28" s="80" t="s">
        <v>187</v>
      </c>
      <c r="D28" s="146" t="s">
        <v>270</v>
      </c>
      <c r="E28" s="147" t="s">
        <v>108</v>
      </c>
      <c r="F28" s="147" t="s">
        <v>46</v>
      </c>
      <c r="G28" s="367"/>
      <c r="H28" s="367"/>
      <c r="I28" s="367"/>
      <c r="J28" s="140" t="s">
        <v>203</v>
      </c>
      <c r="K28" s="357"/>
      <c r="L28" s="358"/>
      <c r="M28" s="359"/>
      <c r="N28" s="178" t="s">
        <v>335</v>
      </c>
    </row>
    <row r="29" spans="1:14" x14ac:dyDescent="0.2">
      <c r="A29" s="179">
        <v>5</v>
      </c>
      <c r="B29" s="158" t="s">
        <v>0</v>
      </c>
      <c r="C29" s="137" t="str">
        <f>GAOne</f>
        <v>All other Master's students</v>
      </c>
      <c r="D29" s="283"/>
      <c r="E29" s="285">
        <v>0</v>
      </c>
      <c r="F29" s="100">
        <f>IFERROR(VLOOKUP(C29,Table2[#All],2,FALSE),"0")</f>
        <v>11116</v>
      </c>
      <c r="G29" s="368"/>
      <c r="H29" s="368"/>
      <c r="I29" s="368"/>
      <c r="J29" s="91">
        <f>ROUND((D29*E29*F29),0)</f>
        <v>0</v>
      </c>
      <c r="K29" s="357"/>
      <c r="L29" s="358"/>
      <c r="M29" s="359"/>
      <c r="N29" s="184">
        <f>J29</f>
        <v>0</v>
      </c>
    </row>
    <row r="30" spans="1:14" x14ac:dyDescent="0.2">
      <c r="A30" s="179">
        <v>6</v>
      </c>
      <c r="B30" s="158" t="s">
        <v>0</v>
      </c>
      <c r="C30" s="137" t="str">
        <f>GATwo</f>
        <v>All other Master's students</v>
      </c>
      <c r="D30" s="283"/>
      <c r="E30" s="285">
        <v>0</v>
      </c>
      <c r="F30" s="100">
        <f>IFERROR(VLOOKUP(C30,Table2[#All],2,FALSE),"0")</f>
        <v>11116</v>
      </c>
      <c r="G30" s="368"/>
      <c r="H30" s="368"/>
      <c r="I30" s="368"/>
      <c r="J30" s="91">
        <f>ROUND((D30*E30*F30),0)</f>
        <v>0</v>
      </c>
      <c r="K30" s="357"/>
      <c r="L30" s="358"/>
      <c r="M30" s="359"/>
      <c r="N30" s="184">
        <f>J30</f>
        <v>0</v>
      </c>
    </row>
    <row r="31" spans="1:14" x14ac:dyDescent="0.2">
      <c r="A31" s="447"/>
      <c r="B31" s="320"/>
      <c r="C31" s="320"/>
      <c r="D31" s="320"/>
      <c r="E31" s="320"/>
      <c r="F31" s="320"/>
      <c r="G31" s="320"/>
      <c r="H31" s="320"/>
      <c r="I31" s="320"/>
      <c r="J31" s="320"/>
      <c r="K31" s="320"/>
      <c r="L31" s="320"/>
      <c r="M31" s="320"/>
      <c r="N31" s="448"/>
    </row>
    <row r="32" spans="1:14" x14ac:dyDescent="0.2">
      <c r="A32" s="451" t="s">
        <v>289</v>
      </c>
      <c r="B32" s="318"/>
      <c r="C32" s="318"/>
      <c r="D32" s="318"/>
      <c r="E32" s="318"/>
      <c r="F32" s="318"/>
      <c r="G32" s="318"/>
      <c r="H32" s="318"/>
      <c r="I32" s="318"/>
      <c r="J32" s="102">
        <f>SUM(J23:J30)</f>
        <v>0</v>
      </c>
      <c r="K32" s="391"/>
      <c r="L32" s="392"/>
      <c r="M32" s="393"/>
      <c r="N32" s="181">
        <f>SUM(N23:N30)</f>
        <v>0</v>
      </c>
    </row>
    <row r="33" spans="1:15" s="61" customFormat="1" ht="26.1" customHeight="1" x14ac:dyDescent="0.2">
      <c r="A33" s="432"/>
      <c r="B33" s="333"/>
      <c r="C33" s="333"/>
      <c r="D33" s="333"/>
      <c r="E33" s="333"/>
      <c r="F33" s="333"/>
      <c r="G33" s="333"/>
      <c r="H33" s="333"/>
      <c r="I33" s="334"/>
      <c r="J33" s="144" t="s">
        <v>336</v>
      </c>
      <c r="K33" s="335"/>
      <c r="L33" s="334"/>
      <c r="M33" s="144" t="s">
        <v>337</v>
      </c>
      <c r="N33" s="144" t="s">
        <v>338</v>
      </c>
    </row>
    <row r="34" spans="1:15" x14ac:dyDescent="0.2">
      <c r="A34" s="451" t="s">
        <v>198</v>
      </c>
      <c r="B34" s="318"/>
      <c r="C34" s="318"/>
      <c r="D34" s="318"/>
      <c r="E34" s="318"/>
      <c r="F34" s="318"/>
      <c r="G34" s="318"/>
      <c r="H34" s="318"/>
      <c r="I34" s="318"/>
      <c r="J34" s="92">
        <f>+SUM(J11+J32+J20)</f>
        <v>0</v>
      </c>
      <c r="K34" s="325"/>
      <c r="L34" s="325"/>
      <c r="M34" s="92">
        <f>+SUM(M11+M32+M20)</f>
        <v>0</v>
      </c>
      <c r="N34" s="181">
        <f>+SUM(N11+N32+N20)</f>
        <v>0</v>
      </c>
    </row>
    <row r="35" spans="1:15" s="61" customFormat="1" x14ac:dyDescent="0.2">
      <c r="A35" s="443"/>
      <c r="B35" s="312"/>
      <c r="C35" s="312"/>
      <c r="D35" s="312"/>
      <c r="E35" s="312"/>
      <c r="F35" s="312"/>
      <c r="G35" s="312"/>
      <c r="H35" s="312"/>
      <c r="I35" s="312"/>
      <c r="J35" s="312"/>
      <c r="K35" s="312"/>
      <c r="L35" s="312"/>
      <c r="M35" s="312"/>
      <c r="N35" s="444"/>
    </row>
    <row r="36" spans="1:15" ht="19.5" customHeight="1" x14ac:dyDescent="0.2">
      <c r="A36" s="464" t="s">
        <v>196</v>
      </c>
      <c r="B36" s="465"/>
      <c r="C36" s="465"/>
      <c r="D36" s="465"/>
      <c r="E36" s="465"/>
      <c r="F36" s="465"/>
      <c r="G36" s="465"/>
      <c r="H36" s="465"/>
      <c r="I36" s="465"/>
      <c r="J36" s="465"/>
      <c r="K36" s="465"/>
      <c r="L36" s="465"/>
      <c r="M36" s="465"/>
      <c r="N36" s="466"/>
    </row>
    <row r="37" spans="1:15" ht="36" x14ac:dyDescent="0.2">
      <c r="A37" s="185"/>
      <c r="B37" s="149" t="s">
        <v>53</v>
      </c>
      <c r="C37" s="149" t="s">
        <v>187</v>
      </c>
      <c r="D37" s="164" t="s">
        <v>126</v>
      </c>
      <c r="E37" s="164" t="s">
        <v>13</v>
      </c>
      <c r="F37" s="484"/>
      <c r="G37" s="485"/>
      <c r="H37" s="486"/>
      <c r="I37" s="150" t="s">
        <v>188</v>
      </c>
      <c r="J37" s="186" t="s">
        <v>203</v>
      </c>
      <c r="K37" s="187" t="s">
        <v>17</v>
      </c>
      <c r="L37" s="187"/>
      <c r="M37" s="186" t="s">
        <v>50</v>
      </c>
      <c r="N37" s="188" t="s">
        <v>335</v>
      </c>
      <c r="O37" s="52"/>
    </row>
    <row r="38" spans="1:15" x14ac:dyDescent="0.2">
      <c r="A38" s="189">
        <v>1</v>
      </c>
      <c r="B38" s="190" t="str">
        <f>'Year Two'!B7</f>
        <v>insert name</v>
      </c>
      <c r="C38" s="190" t="str">
        <f>'Year Two'!C7</f>
        <v>Unit Faculty - Salary or Temp</v>
      </c>
      <c r="D38" s="281">
        <v>0</v>
      </c>
      <c r="E38" s="191">
        <f>D38*9</f>
        <v>0</v>
      </c>
      <c r="F38" s="484"/>
      <c r="G38" s="485"/>
      <c r="H38" s="486"/>
      <c r="I38" s="192">
        <f>'Year Two'!I7</f>
        <v>0</v>
      </c>
      <c r="J38" s="193">
        <f>ROUND((I38*D38),0)</f>
        <v>0</v>
      </c>
      <c r="K38" s="194">
        <f>'Year Two'!K7</f>
        <v>0.39372000000000001</v>
      </c>
      <c r="L38" s="187"/>
      <c r="M38" s="193">
        <f>ROUND(((D38*I38)*K38),0)</f>
        <v>0</v>
      </c>
      <c r="N38" s="195">
        <f t="shared" ref="N38:N43" si="9">J38+M38</f>
        <v>0</v>
      </c>
      <c r="O38" s="52"/>
    </row>
    <row r="39" spans="1:15" x14ac:dyDescent="0.2">
      <c r="A39" s="189">
        <v>2</v>
      </c>
      <c r="B39" s="190" t="str">
        <f>'Year Two'!B8</f>
        <v>insert name</v>
      </c>
      <c r="C39" s="190" t="str">
        <f>'Year Two'!C8</f>
        <v>Unit Faculty - Salary or Temp</v>
      </c>
      <c r="D39" s="281">
        <v>0</v>
      </c>
      <c r="E39" s="191">
        <f t="shared" ref="E39:E43" si="10">D39*9</f>
        <v>0</v>
      </c>
      <c r="F39" s="484"/>
      <c r="G39" s="485"/>
      <c r="H39" s="486"/>
      <c r="I39" s="192">
        <f>'Year Two'!I8</f>
        <v>0</v>
      </c>
      <c r="J39" s="193">
        <f t="shared" ref="J39:J43" si="11">ROUND((I39*D39),0)</f>
        <v>0</v>
      </c>
      <c r="K39" s="194">
        <f>'Year Two'!K8</f>
        <v>0.39372000000000001</v>
      </c>
      <c r="L39" s="187"/>
      <c r="M39" s="193">
        <f t="shared" ref="M39:M43" si="12">ROUND(((D39*I39)*K39),0)</f>
        <v>0</v>
      </c>
      <c r="N39" s="195">
        <f t="shared" si="9"/>
        <v>0</v>
      </c>
      <c r="O39" s="52"/>
    </row>
    <row r="40" spans="1:15" x14ac:dyDescent="0.2">
      <c r="A40" s="189">
        <v>3</v>
      </c>
      <c r="B40" s="190" t="str">
        <f>'Year Two'!B9</f>
        <v>insert name</v>
      </c>
      <c r="C40" s="190" t="str">
        <f>'Year Two'!C9</f>
        <v>Unit Faculty - Salary or Temp</v>
      </c>
      <c r="D40" s="281">
        <v>0</v>
      </c>
      <c r="E40" s="191">
        <f t="shared" si="10"/>
        <v>0</v>
      </c>
      <c r="F40" s="484"/>
      <c r="G40" s="485"/>
      <c r="H40" s="486"/>
      <c r="I40" s="192">
        <f>'Year Two'!I9</f>
        <v>0</v>
      </c>
      <c r="J40" s="193">
        <f t="shared" si="11"/>
        <v>0</v>
      </c>
      <c r="K40" s="194">
        <f>'Year Two'!K9</f>
        <v>0.39372000000000001</v>
      </c>
      <c r="L40" s="187"/>
      <c r="M40" s="193">
        <f t="shared" si="12"/>
        <v>0</v>
      </c>
      <c r="N40" s="195">
        <f t="shared" si="9"/>
        <v>0</v>
      </c>
      <c r="O40" s="52"/>
    </row>
    <row r="41" spans="1:15" x14ac:dyDescent="0.2">
      <c r="A41" s="189">
        <v>4</v>
      </c>
      <c r="B41" s="190" t="str">
        <f>'Year Two'!B10</f>
        <v>insert name</v>
      </c>
      <c r="C41" s="190" t="str">
        <f>'Year Two'!C10</f>
        <v>Unit Faculty - Salary or Temp</v>
      </c>
      <c r="D41" s="281">
        <v>0</v>
      </c>
      <c r="E41" s="191">
        <f t="shared" si="10"/>
        <v>0</v>
      </c>
      <c r="F41" s="484"/>
      <c r="G41" s="485"/>
      <c r="H41" s="486"/>
      <c r="I41" s="192">
        <f>'Year Two'!I10</f>
        <v>0</v>
      </c>
      <c r="J41" s="193">
        <f t="shared" si="11"/>
        <v>0</v>
      </c>
      <c r="K41" s="194">
        <f>'Year Two'!K10</f>
        <v>0.39372000000000001</v>
      </c>
      <c r="L41" s="187"/>
      <c r="M41" s="193">
        <f t="shared" si="12"/>
        <v>0</v>
      </c>
      <c r="N41" s="195">
        <f t="shared" si="9"/>
        <v>0</v>
      </c>
      <c r="O41" s="52"/>
    </row>
    <row r="42" spans="1:15" x14ac:dyDescent="0.2">
      <c r="A42" s="189">
        <v>5</v>
      </c>
      <c r="B42" s="190" t="str">
        <f>'Year Two'!B11</f>
        <v>insert name</v>
      </c>
      <c r="C42" s="190" t="str">
        <f>'Year Two'!C11</f>
        <v>Unit Faculty - Salary or Temp</v>
      </c>
      <c r="D42" s="281">
        <v>0</v>
      </c>
      <c r="E42" s="191">
        <f t="shared" si="10"/>
        <v>0</v>
      </c>
      <c r="F42" s="484"/>
      <c r="G42" s="485"/>
      <c r="H42" s="486"/>
      <c r="I42" s="192">
        <f>'Year Two'!I11</f>
        <v>0</v>
      </c>
      <c r="J42" s="193">
        <f t="shared" si="11"/>
        <v>0</v>
      </c>
      <c r="K42" s="194">
        <f>'Year Two'!K11</f>
        <v>0.39372000000000001</v>
      </c>
      <c r="L42" s="187"/>
      <c r="M42" s="193">
        <f t="shared" si="12"/>
        <v>0</v>
      </c>
      <c r="N42" s="195">
        <f t="shared" si="9"/>
        <v>0</v>
      </c>
      <c r="O42" s="52"/>
    </row>
    <row r="43" spans="1:15" x14ac:dyDescent="0.2">
      <c r="A43" s="189">
        <v>6</v>
      </c>
      <c r="B43" s="190" t="str">
        <f>'Year Two'!B12</f>
        <v>insert name</v>
      </c>
      <c r="C43" s="190" t="str">
        <f>'Year Two'!C12</f>
        <v>Unit Faculty - Salary or Temp</v>
      </c>
      <c r="D43" s="281">
        <v>0</v>
      </c>
      <c r="E43" s="191">
        <f t="shared" si="10"/>
        <v>0</v>
      </c>
      <c r="F43" s="484"/>
      <c r="G43" s="485"/>
      <c r="H43" s="486"/>
      <c r="I43" s="192">
        <f>'Year Two'!I12</f>
        <v>0</v>
      </c>
      <c r="J43" s="193">
        <f t="shared" si="11"/>
        <v>0</v>
      </c>
      <c r="K43" s="194">
        <f>'Year Two'!K12</f>
        <v>0.39372000000000001</v>
      </c>
      <c r="L43" s="187"/>
      <c r="M43" s="193">
        <f t="shared" si="12"/>
        <v>0</v>
      </c>
      <c r="N43" s="195">
        <f t="shared" si="9"/>
        <v>0</v>
      </c>
    </row>
    <row r="44" spans="1:15" x14ac:dyDescent="0.2">
      <c r="A44" s="436"/>
      <c r="B44" s="437"/>
      <c r="C44" s="437"/>
      <c r="D44" s="437"/>
      <c r="E44" s="437"/>
      <c r="F44" s="437"/>
      <c r="G44" s="437"/>
      <c r="H44" s="437"/>
      <c r="I44" s="437"/>
      <c r="J44" s="437"/>
      <c r="K44" s="437"/>
      <c r="L44" s="437"/>
      <c r="M44" s="437"/>
      <c r="N44" s="487"/>
      <c r="O44" s="52"/>
    </row>
    <row r="45" spans="1:15" x14ac:dyDescent="0.2">
      <c r="A45" s="451" t="s">
        <v>115</v>
      </c>
      <c r="B45" s="318"/>
      <c r="C45" s="318"/>
      <c r="D45" s="318"/>
      <c r="E45" s="318"/>
      <c r="F45" s="318"/>
      <c r="G45" s="318"/>
      <c r="H45" s="318"/>
      <c r="I45" s="318"/>
      <c r="J45" s="92">
        <f>SUM(J38:J43)</f>
        <v>0</v>
      </c>
      <c r="K45" s="360"/>
      <c r="L45" s="361"/>
      <c r="M45" s="93">
        <f>SUM(M38:M43)</f>
        <v>0</v>
      </c>
      <c r="N45" s="181">
        <f>SUM(N38:N43)</f>
        <v>0</v>
      </c>
    </row>
    <row r="46" spans="1:15" x14ac:dyDescent="0.2">
      <c r="A46" s="474"/>
      <c r="B46" s="475"/>
      <c r="C46" s="475"/>
      <c r="D46" s="475"/>
      <c r="E46" s="475"/>
      <c r="F46" s="475"/>
      <c r="G46" s="475"/>
      <c r="H46" s="475"/>
      <c r="I46" s="475"/>
      <c r="J46" s="475"/>
      <c r="K46" s="475"/>
      <c r="L46" s="475"/>
      <c r="M46" s="475"/>
      <c r="N46" s="476"/>
      <c r="O46" s="52"/>
    </row>
    <row r="47" spans="1:15" ht="24" x14ac:dyDescent="0.2">
      <c r="A47" s="197"/>
      <c r="B47" s="149" t="s">
        <v>48</v>
      </c>
      <c r="C47" s="149" t="s">
        <v>187</v>
      </c>
      <c r="D47" s="166" t="s">
        <v>265</v>
      </c>
      <c r="E47" s="198" t="s">
        <v>76</v>
      </c>
      <c r="F47" s="166" t="s">
        <v>13</v>
      </c>
      <c r="G47" s="479"/>
      <c r="H47" s="480"/>
      <c r="I47" s="150" t="s">
        <v>188</v>
      </c>
      <c r="J47" s="186" t="s">
        <v>203</v>
      </c>
      <c r="K47" s="187" t="s">
        <v>17</v>
      </c>
      <c r="L47" s="187"/>
      <c r="M47" s="186" t="s">
        <v>50</v>
      </c>
      <c r="N47" s="188" t="s">
        <v>335</v>
      </c>
    </row>
    <row r="48" spans="1:15" x14ac:dyDescent="0.2">
      <c r="A48" s="189">
        <v>1</v>
      </c>
      <c r="B48" s="190" t="str">
        <f>'Year Two'!B17</f>
        <v>insert name</v>
      </c>
      <c r="C48" s="190" t="str">
        <f>'Year Two'!C17</f>
        <v>P&amp;S Regular Salaried - FULL ELIGIBILITY</v>
      </c>
      <c r="D48" s="281">
        <v>0</v>
      </c>
      <c r="E48" s="282"/>
      <c r="F48" s="199">
        <f>D48*E48</f>
        <v>0</v>
      </c>
      <c r="G48" s="479"/>
      <c r="H48" s="480"/>
      <c r="I48" s="192">
        <f>'Year Two'!I17</f>
        <v>0</v>
      </c>
      <c r="J48" s="200">
        <f>ROUND(I48/12*D48*E48,0)</f>
        <v>0</v>
      </c>
      <c r="K48" s="194">
        <f>'Year Two'!K17</f>
        <v>0.41718</v>
      </c>
      <c r="L48" s="187"/>
      <c r="M48" s="196">
        <f>ROUND(J48*K48,0)</f>
        <v>0</v>
      </c>
      <c r="N48" s="195">
        <f>J48+M48</f>
        <v>0</v>
      </c>
      <c r="O48" s="52"/>
    </row>
    <row r="49" spans="1:14" x14ac:dyDescent="0.2">
      <c r="A49" s="189">
        <v>2</v>
      </c>
      <c r="B49" s="190" t="str">
        <f>'Year Two'!B18</f>
        <v>insert name</v>
      </c>
      <c r="C49" s="190" t="str">
        <f>'Year Two'!C18</f>
        <v>P&amp;S Regular Salaried - FULL ELIGIBILITY</v>
      </c>
      <c r="D49" s="281">
        <v>0</v>
      </c>
      <c r="E49" s="282"/>
      <c r="F49" s="199">
        <f t="shared" ref="F49:F52" si="13">D49*E49</f>
        <v>0</v>
      </c>
      <c r="G49" s="479"/>
      <c r="H49" s="480"/>
      <c r="I49" s="192">
        <f>'Year Two'!I18</f>
        <v>0</v>
      </c>
      <c r="J49" s="200">
        <f t="shared" ref="J49:J52" si="14">ROUND(I49/12*D49*E49,0)</f>
        <v>0</v>
      </c>
      <c r="K49" s="194">
        <f>'Year Two'!K18</f>
        <v>0.41718</v>
      </c>
      <c r="L49" s="187"/>
      <c r="M49" s="196">
        <f t="shared" ref="M49:M52" si="15">ROUND(J49*K49,0)</f>
        <v>0</v>
      </c>
      <c r="N49" s="195">
        <f>J49+M49</f>
        <v>0</v>
      </c>
    </row>
    <row r="50" spans="1:14" x14ac:dyDescent="0.2">
      <c r="A50" s="189">
        <v>3</v>
      </c>
      <c r="B50" s="190" t="str">
        <f>'Year Two'!B19</f>
        <v>insert name</v>
      </c>
      <c r="C50" s="190" t="str">
        <f>'Year Two'!C19</f>
        <v>P&amp;S Regular Salaried - FULL ELIGIBILITY</v>
      </c>
      <c r="D50" s="281">
        <v>0</v>
      </c>
      <c r="E50" s="282"/>
      <c r="F50" s="199">
        <f t="shared" si="13"/>
        <v>0</v>
      </c>
      <c r="G50" s="479"/>
      <c r="H50" s="480"/>
      <c r="I50" s="192">
        <f>'Year Two'!I19</f>
        <v>0</v>
      </c>
      <c r="J50" s="200">
        <f t="shared" si="14"/>
        <v>0</v>
      </c>
      <c r="K50" s="194">
        <f>'Year Two'!K19</f>
        <v>0.41718</v>
      </c>
      <c r="L50" s="187"/>
      <c r="M50" s="196">
        <f t="shared" si="15"/>
        <v>0</v>
      </c>
      <c r="N50" s="195">
        <f>J50+M50</f>
        <v>0</v>
      </c>
    </row>
    <row r="51" spans="1:14" x14ac:dyDescent="0.2">
      <c r="A51" s="189">
        <v>4</v>
      </c>
      <c r="B51" s="190" t="str">
        <f>'Year Two'!B20</f>
        <v>insert name</v>
      </c>
      <c r="C51" s="190" t="str">
        <f>'Year Two'!C20</f>
        <v>P&amp;S Regular Salaried - FULL ELIGIBILITY</v>
      </c>
      <c r="D51" s="281">
        <v>0</v>
      </c>
      <c r="E51" s="282"/>
      <c r="F51" s="199">
        <f t="shared" si="13"/>
        <v>0</v>
      </c>
      <c r="G51" s="479"/>
      <c r="H51" s="480"/>
      <c r="I51" s="192">
        <f>'Year Two'!I20</f>
        <v>0</v>
      </c>
      <c r="J51" s="200">
        <f t="shared" si="14"/>
        <v>0</v>
      </c>
      <c r="K51" s="194">
        <f>'Year Two'!K20</f>
        <v>0.41718</v>
      </c>
      <c r="L51" s="187"/>
      <c r="M51" s="196">
        <f t="shared" si="15"/>
        <v>0</v>
      </c>
      <c r="N51" s="195">
        <f>J51+M51</f>
        <v>0</v>
      </c>
    </row>
    <row r="52" spans="1:14" x14ac:dyDescent="0.2">
      <c r="A52" s="189">
        <v>5</v>
      </c>
      <c r="B52" s="190" t="str">
        <f>'Year Two'!B21</f>
        <v>insert name</v>
      </c>
      <c r="C52" s="190" t="str">
        <f>'Year Two'!C21</f>
        <v>P&amp;S Regular Salaried - FULL ELIGIBILITY</v>
      </c>
      <c r="D52" s="281">
        <v>0</v>
      </c>
      <c r="E52" s="282"/>
      <c r="F52" s="199">
        <f t="shared" si="13"/>
        <v>0</v>
      </c>
      <c r="G52" s="479"/>
      <c r="H52" s="480"/>
      <c r="I52" s="192">
        <f>'Year Two'!I21</f>
        <v>0</v>
      </c>
      <c r="J52" s="200">
        <f t="shared" si="14"/>
        <v>0</v>
      </c>
      <c r="K52" s="194">
        <f>'Year Two'!K21</f>
        <v>0.41718</v>
      </c>
      <c r="L52" s="187"/>
      <c r="M52" s="196">
        <f t="shared" si="15"/>
        <v>0</v>
      </c>
      <c r="N52" s="195">
        <f>J52+M52</f>
        <v>0</v>
      </c>
    </row>
    <row r="53" spans="1:14" x14ac:dyDescent="0.2">
      <c r="A53" s="474"/>
      <c r="B53" s="475"/>
      <c r="C53" s="475"/>
      <c r="D53" s="475"/>
      <c r="E53" s="475"/>
      <c r="F53" s="475"/>
      <c r="G53" s="475"/>
      <c r="H53" s="475"/>
      <c r="I53" s="475"/>
      <c r="J53" s="475"/>
      <c r="K53" s="475"/>
      <c r="L53" s="475"/>
      <c r="M53" s="475"/>
      <c r="N53" s="476"/>
    </row>
    <row r="54" spans="1:14" x14ac:dyDescent="0.2">
      <c r="A54" s="451" t="s">
        <v>116</v>
      </c>
      <c r="B54" s="318"/>
      <c r="C54" s="318"/>
      <c r="D54" s="318"/>
      <c r="E54" s="318"/>
      <c r="F54" s="318"/>
      <c r="G54" s="318"/>
      <c r="H54" s="318"/>
      <c r="I54" s="318"/>
      <c r="J54" s="92">
        <f>SUM(J48:J52)</f>
        <v>0</v>
      </c>
      <c r="K54" s="360"/>
      <c r="L54" s="361"/>
      <c r="M54" s="92">
        <f>SUM(M48:M52)</f>
        <v>0</v>
      </c>
      <c r="N54" s="181">
        <f>SUM(N48:N52)</f>
        <v>0</v>
      </c>
    </row>
    <row r="55" spans="1:14" x14ac:dyDescent="0.2">
      <c r="A55" s="474"/>
      <c r="B55" s="475"/>
      <c r="C55" s="475"/>
      <c r="D55" s="475"/>
      <c r="E55" s="475"/>
      <c r="F55" s="475"/>
      <c r="G55" s="475"/>
      <c r="H55" s="475"/>
      <c r="I55" s="475"/>
      <c r="J55" s="475"/>
      <c r="K55" s="475"/>
      <c r="L55" s="475"/>
      <c r="M55" s="475"/>
      <c r="N55" s="476"/>
    </row>
    <row r="56" spans="1:14" ht="36" x14ac:dyDescent="0.2">
      <c r="A56" s="185"/>
      <c r="B56" s="149" t="s">
        <v>51</v>
      </c>
      <c r="C56" s="201"/>
      <c r="D56" s="164" t="s">
        <v>266</v>
      </c>
      <c r="E56" s="164" t="s">
        <v>267</v>
      </c>
      <c r="F56" s="164" t="s">
        <v>268</v>
      </c>
      <c r="G56" s="165" t="s">
        <v>269</v>
      </c>
      <c r="H56" s="201"/>
      <c r="I56" s="150" t="s">
        <v>231</v>
      </c>
      <c r="J56" s="186" t="s">
        <v>203</v>
      </c>
      <c r="K56" s="458"/>
      <c r="L56" s="459"/>
      <c r="M56" s="460"/>
      <c r="N56" s="188" t="s">
        <v>335</v>
      </c>
    </row>
    <row r="57" spans="1:14" x14ac:dyDescent="0.2">
      <c r="A57" s="189">
        <v>1</v>
      </c>
      <c r="B57" s="475" t="s">
        <v>52</v>
      </c>
      <c r="C57" s="475"/>
      <c r="D57" s="283"/>
      <c r="E57" s="282"/>
      <c r="F57" s="283"/>
      <c r="G57" s="283"/>
      <c r="H57" s="199"/>
      <c r="I57" s="284">
        <v>0</v>
      </c>
      <c r="J57" s="196">
        <f>ROUND((D57*I57*E57)+(F57*I57*G57),0)</f>
        <v>0</v>
      </c>
      <c r="K57" s="458"/>
      <c r="L57" s="459"/>
      <c r="M57" s="460"/>
      <c r="N57" s="195">
        <f>J57</f>
        <v>0</v>
      </c>
    </row>
    <row r="58" spans="1:14" x14ac:dyDescent="0.2">
      <c r="A58" s="189">
        <v>2</v>
      </c>
      <c r="B58" s="475" t="s">
        <v>52</v>
      </c>
      <c r="C58" s="475"/>
      <c r="D58" s="283"/>
      <c r="E58" s="282"/>
      <c r="F58" s="283"/>
      <c r="G58" s="283"/>
      <c r="H58" s="199"/>
      <c r="I58" s="284">
        <v>0</v>
      </c>
      <c r="J58" s="196">
        <f t="shared" ref="J58:J60" si="16">ROUND((D58*I58*E58)+(F58*I58*G58),0)</f>
        <v>0</v>
      </c>
      <c r="K58" s="458"/>
      <c r="L58" s="459"/>
      <c r="M58" s="460"/>
      <c r="N58" s="195">
        <f t="shared" ref="N58:N60" si="17">J58</f>
        <v>0</v>
      </c>
    </row>
    <row r="59" spans="1:14" x14ac:dyDescent="0.2">
      <c r="A59" s="189">
        <v>3</v>
      </c>
      <c r="B59" s="475" t="s">
        <v>6</v>
      </c>
      <c r="C59" s="475"/>
      <c r="D59" s="283"/>
      <c r="E59" s="282"/>
      <c r="F59" s="283"/>
      <c r="G59" s="283"/>
      <c r="H59" s="199"/>
      <c r="I59" s="284">
        <v>0</v>
      </c>
      <c r="J59" s="196">
        <f t="shared" si="16"/>
        <v>0</v>
      </c>
      <c r="K59" s="458"/>
      <c r="L59" s="459"/>
      <c r="M59" s="460"/>
      <c r="N59" s="195">
        <f t="shared" si="17"/>
        <v>0</v>
      </c>
    </row>
    <row r="60" spans="1:14" x14ac:dyDescent="0.2">
      <c r="A60" s="189">
        <v>4</v>
      </c>
      <c r="B60" s="475" t="s">
        <v>6</v>
      </c>
      <c r="C60" s="475"/>
      <c r="D60" s="283"/>
      <c r="E60" s="282"/>
      <c r="F60" s="283"/>
      <c r="G60" s="283"/>
      <c r="H60" s="199"/>
      <c r="I60" s="284">
        <v>0</v>
      </c>
      <c r="J60" s="196">
        <f t="shared" si="16"/>
        <v>0</v>
      </c>
      <c r="K60" s="458"/>
      <c r="L60" s="459"/>
      <c r="M60" s="460"/>
      <c r="N60" s="195">
        <f t="shared" si="17"/>
        <v>0</v>
      </c>
    </row>
    <row r="61" spans="1:14" x14ac:dyDescent="0.2">
      <c r="A61" s="474"/>
      <c r="B61" s="475"/>
      <c r="C61" s="475"/>
      <c r="D61" s="475"/>
      <c r="E61" s="475"/>
      <c r="F61" s="475"/>
      <c r="G61" s="475"/>
      <c r="H61" s="475"/>
      <c r="I61" s="475"/>
      <c r="J61" s="475"/>
      <c r="K61" s="475"/>
      <c r="L61" s="475"/>
      <c r="M61" s="475"/>
      <c r="N61" s="476"/>
    </row>
    <row r="62" spans="1:14" ht="24" x14ac:dyDescent="0.2">
      <c r="A62" s="189"/>
      <c r="B62" s="190"/>
      <c r="C62" s="149" t="s">
        <v>187</v>
      </c>
      <c r="D62" s="166" t="s">
        <v>270</v>
      </c>
      <c r="E62" s="202" t="s">
        <v>108</v>
      </c>
      <c r="F62" s="202" t="s">
        <v>46</v>
      </c>
      <c r="G62" s="477"/>
      <c r="H62" s="477"/>
      <c r="I62" s="477"/>
      <c r="J62" s="186" t="s">
        <v>203</v>
      </c>
      <c r="K62" s="471"/>
      <c r="L62" s="472"/>
      <c r="M62" s="473"/>
      <c r="N62" s="188" t="s">
        <v>335</v>
      </c>
    </row>
    <row r="63" spans="1:14" x14ac:dyDescent="0.2">
      <c r="A63" s="189">
        <v>5</v>
      </c>
      <c r="B63" s="190" t="s">
        <v>0</v>
      </c>
      <c r="C63" s="190" t="str">
        <f>GAOne</f>
        <v>All other Master's students</v>
      </c>
      <c r="D63" s="283"/>
      <c r="E63" s="285">
        <v>0</v>
      </c>
      <c r="F63" s="203">
        <f>F29*1.03</f>
        <v>11449.48</v>
      </c>
      <c r="G63" s="478"/>
      <c r="H63" s="478"/>
      <c r="I63" s="478"/>
      <c r="J63" s="196">
        <f>ROUND((D63*E63*F63),0)</f>
        <v>0</v>
      </c>
      <c r="K63" s="471"/>
      <c r="L63" s="472"/>
      <c r="M63" s="473"/>
      <c r="N63" s="204">
        <f>J63</f>
        <v>0</v>
      </c>
    </row>
    <row r="64" spans="1:14" x14ac:dyDescent="0.2">
      <c r="A64" s="189">
        <v>6</v>
      </c>
      <c r="B64" s="190" t="s">
        <v>0</v>
      </c>
      <c r="C64" s="190" t="str">
        <f>GATwo</f>
        <v>All other Master's students</v>
      </c>
      <c r="D64" s="283"/>
      <c r="E64" s="285">
        <v>0</v>
      </c>
      <c r="F64" s="203">
        <f>F30*1.03</f>
        <v>11449.48</v>
      </c>
      <c r="G64" s="478"/>
      <c r="H64" s="478"/>
      <c r="I64" s="478"/>
      <c r="J64" s="196">
        <f>ROUND((D64*E64*F64),0)</f>
        <v>0</v>
      </c>
      <c r="K64" s="471"/>
      <c r="L64" s="472"/>
      <c r="M64" s="473"/>
      <c r="N64" s="204">
        <f>J64</f>
        <v>0</v>
      </c>
    </row>
    <row r="65" spans="1:14" x14ac:dyDescent="0.2">
      <c r="A65" s="474"/>
      <c r="B65" s="475"/>
      <c r="C65" s="475"/>
      <c r="D65" s="475"/>
      <c r="E65" s="475"/>
      <c r="F65" s="475"/>
      <c r="G65" s="475"/>
      <c r="H65" s="475"/>
      <c r="I65" s="475"/>
      <c r="J65" s="475"/>
      <c r="K65" s="475"/>
      <c r="L65" s="475"/>
      <c r="M65" s="475"/>
      <c r="N65" s="476"/>
    </row>
    <row r="66" spans="1:14" x14ac:dyDescent="0.2">
      <c r="A66" s="451" t="s">
        <v>289</v>
      </c>
      <c r="B66" s="318"/>
      <c r="C66" s="318"/>
      <c r="D66" s="318"/>
      <c r="E66" s="318"/>
      <c r="F66" s="318"/>
      <c r="G66" s="318"/>
      <c r="H66" s="318"/>
      <c r="I66" s="318"/>
      <c r="J66" s="102">
        <f>SUM(J57:J64)</f>
        <v>0</v>
      </c>
      <c r="K66" s="391"/>
      <c r="L66" s="392"/>
      <c r="M66" s="393"/>
      <c r="N66" s="181">
        <f>SUM(N57:N64)</f>
        <v>0</v>
      </c>
    </row>
    <row r="67" spans="1:14" ht="26.1" customHeight="1" x14ac:dyDescent="0.2">
      <c r="A67" s="436"/>
      <c r="B67" s="437"/>
      <c r="C67" s="437"/>
      <c r="D67" s="437"/>
      <c r="E67" s="437"/>
      <c r="F67" s="437"/>
      <c r="G67" s="437"/>
      <c r="H67" s="437"/>
      <c r="I67" s="438"/>
      <c r="J67" s="164" t="s">
        <v>336</v>
      </c>
      <c r="K67" s="439"/>
      <c r="L67" s="438"/>
      <c r="M67" s="164" t="s">
        <v>337</v>
      </c>
      <c r="N67" s="164" t="s">
        <v>338</v>
      </c>
    </row>
    <row r="68" spans="1:14" x14ac:dyDescent="0.2">
      <c r="A68" s="451" t="s">
        <v>199</v>
      </c>
      <c r="B68" s="318"/>
      <c r="C68" s="318"/>
      <c r="D68" s="318"/>
      <c r="E68" s="318"/>
      <c r="F68" s="318"/>
      <c r="G68" s="318"/>
      <c r="H68" s="318"/>
      <c r="I68" s="318"/>
      <c r="J68" s="92">
        <f>+SUM(J45+J66+J54)</f>
        <v>0</v>
      </c>
      <c r="K68" s="325"/>
      <c r="L68" s="325"/>
      <c r="M68" s="92">
        <f>+SUM(M45+M66+M54)</f>
        <v>0</v>
      </c>
      <c r="N68" s="181">
        <f>+SUM(N45+N66+N54)</f>
        <v>0</v>
      </c>
    </row>
    <row r="69" spans="1:14" x14ac:dyDescent="0.2">
      <c r="A69" s="481"/>
      <c r="B69" s="482"/>
      <c r="C69" s="482"/>
      <c r="D69" s="482"/>
      <c r="E69" s="482"/>
      <c r="F69" s="482"/>
      <c r="G69" s="482"/>
      <c r="H69" s="482"/>
      <c r="I69" s="482"/>
      <c r="J69" s="482"/>
      <c r="K69" s="482"/>
      <c r="L69" s="482"/>
      <c r="M69" s="482"/>
      <c r="N69" s="483"/>
    </row>
    <row r="70" spans="1:14" ht="19.5" customHeight="1" x14ac:dyDescent="0.2">
      <c r="A70" s="464" t="s">
        <v>195</v>
      </c>
      <c r="B70" s="465"/>
      <c r="C70" s="465"/>
      <c r="D70" s="465"/>
      <c r="E70" s="465"/>
      <c r="F70" s="465"/>
      <c r="G70" s="465"/>
      <c r="H70" s="465"/>
      <c r="I70" s="465"/>
      <c r="J70" s="465"/>
      <c r="K70" s="465"/>
      <c r="L70" s="465"/>
      <c r="M70" s="465"/>
      <c r="N70" s="466"/>
    </row>
    <row r="71" spans="1:14" ht="36" x14ac:dyDescent="0.2">
      <c r="A71" s="177"/>
      <c r="B71" s="80" t="s">
        <v>53</v>
      </c>
      <c r="C71" s="80" t="s">
        <v>187</v>
      </c>
      <c r="D71" s="81" t="s">
        <v>126</v>
      </c>
      <c r="E71" s="81" t="s">
        <v>13</v>
      </c>
      <c r="F71" s="467"/>
      <c r="G71" s="468"/>
      <c r="H71" s="469"/>
      <c r="I71" s="139" t="s">
        <v>188</v>
      </c>
      <c r="J71" s="140" t="s">
        <v>203</v>
      </c>
      <c r="K71" s="159" t="s">
        <v>17</v>
      </c>
      <c r="L71" s="159"/>
      <c r="M71" s="140" t="s">
        <v>50</v>
      </c>
      <c r="N71" s="178" t="s">
        <v>335</v>
      </c>
    </row>
    <row r="72" spans="1:14" x14ac:dyDescent="0.2">
      <c r="A72" s="179">
        <v>1</v>
      </c>
      <c r="B72" s="157" t="str">
        <f>'Year Three'!B7</f>
        <v>insert name</v>
      </c>
      <c r="C72" s="157" t="str">
        <f>'Year Three'!C7</f>
        <v>Unit Faculty - Salary or Temp</v>
      </c>
      <c r="D72" s="281">
        <v>0</v>
      </c>
      <c r="E72" s="85">
        <f>D72*9</f>
        <v>0</v>
      </c>
      <c r="F72" s="467"/>
      <c r="G72" s="468"/>
      <c r="H72" s="469"/>
      <c r="I72" s="87">
        <f>'Year Three'!I7</f>
        <v>0</v>
      </c>
      <c r="J72" s="88">
        <f>ROUND((I72*D72),0)</f>
        <v>0</v>
      </c>
      <c r="K72" s="89">
        <f>'Year Three'!K7</f>
        <v>0.40159440000000002</v>
      </c>
      <c r="L72" s="159"/>
      <c r="M72" s="88">
        <f>ROUND(((D72*I72)*K72),0)</f>
        <v>0</v>
      </c>
      <c r="N72" s="180">
        <f t="shared" ref="N72:N77" si="18">J72+M72</f>
        <v>0</v>
      </c>
    </row>
    <row r="73" spans="1:14" x14ac:dyDescent="0.2">
      <c r="A73" s="179">
        <v>2</v>
      </c>
      <c r="B73" s="157" t="str">
        <f>'Year Three'!B8</f>
        <v>insert name</v>
      </c>
      <c r="C73" s="157" t="str">
        <f>'Year Three'!C8</f>
        <v>Unit Faculty - Salary or Temp</v>
      </c>
      <c r="D73" s="281">
        <v>0</v>
      </c>
      <c r="E73" s="85">
        <f t="shared" ref="E73:E77" si="19">D73*9</f>
        <v>0</v>
      </c>
      <c r="F73" s="467"/>
      <c r="G73" s="468"/>
      <c r="H73" s="469"/>
      <c r="I73" s="87">
        <f>'Year Three'!I8</f>
        <v>0</v>
      </c>
      <c r="J73" s="88">
        <f t="shared" ref="J73:J77" si="20">ROUND((I73*D73),0)</f>
        <v>0</v>
      </c>
      <c r="K73" s="89">
        <f>'Year Three'!K8</f>
        <v>0.40159440000000002</v>
      </c>
      <c r="L73" s="159"/>
      <c r="M73" s="88">
        <f t="shared" ref="M73:M77" si="21">ROUND(((D73*I73)*K73),0)</f>
        <v>0</v>
      </c>
      <c r="N73" s="180">
        <f t="shared" si="18"/>
        <v>0</v>
      </c>
    </row>
    <row r="74" spans="1:14" x14ac:dyDescent="0.2">
      <c r="A74" s="179">
        <v>3</v>
      </c>
      <c r="B74" s="157" t="str">
        <f>'Year Three'!B9</f>
        <v>insert name</v>
      </c>
      <c r="C74" s="157" t="str">
        <f>'Year Three'!C9</f>
        <v>Unit Faculty - Salary or Temp</v>
      </c>
      <c r="D74" s="281">
        <v>0</v>
      </c>
      <c r="E74" s="85">
        <f t="shared" si="19"/>
        <v>0</v>
      </c>
      <c r="F74" s="467"/>
      <c r="G74" s="468"/>
      <c r="H74" s="469"/>
      <c r="I74" s="87">
        <f>'Year Three'!I9</f>
        <v>0</v>
      </c>
      <c r="J74" s="88">
        <f t="shared" si="20"/>
        <v>0</v>
      </c>
      <c r="K74" s="89">
        <f>'Year Three'!K9</f>
        <v>0.40159440000000002</v>
      </c>
      <c r="L74" s="159"/>
      <c r="M74" s="88">
        <f t="shared" si="21"/>
        <v>0</v>
      </c>
      <c r="N74" s="180">
        <f t="shared" si="18"/>
        <v>0</v>
      </c>
    </row>
    <row r="75" spans="1:14" x14ac:dyDescent="0.2">
      <c r="A75" s="179">
        <v>4</v>
      </c>
      <c r="B75" s="157" t="str">
        <f>'Year Three'!B10</f>
        <v>insert name</v>
      </c>
      <c r="C75" s="157" t="str">
        <f>'Year Three'!C10</f>
        <v>Unit Faculty - Salary or Temp</v>
      </c>
      <c r="D75" s="281">
        <v>0</v>
      </c>
      <c r="E75" s="85">
        <f t="shared" si="19"/>
        <v>0</v>
      </c>
      <c r="F75" s="467"/>
      <c r="G75" s="468"/>
      <c r="H75" s="469"/>
      <c r="I75" s="87">
        <f>'Year Three'!I10</f>
        <v>0</v>
      </c>
      <c r="J75" s="88">
        <f t="shared" si="20"/>
        <v>0</v>
      </c>
      <c r="K75" s="89">
        <f>'Year Three'!K10</f>
        <v>0.40159440000000002</v>
      </c>
      <c r="L75" s="159"/>
      <c r="M75" s="88">
        <f t="shared" si="21"/>
        <v>0</v>
      </c>
      <c r="N75" s="180">
        <f t="shared" si="18"/>
        <v>0</v>
      </c>
    </row>
    <row r="76" spans="1:14" x14ac:dyDescent="0.2">
      <c r="A76" s="179">
        <v>5</v>
      </c>
      <c r="B76" s="157" t="str">
        <f>'Year Three'!B11</f>
        <v>insert name</v>
      </c>
      <c r="C76" s="157" t="str">
        <f>'Year Three'!C11</f>
        <v>Unit Faculty - Salary or Temp</v>
      </c>
      <c r="D76" s="281">
        <v>0</v>
      </c>
      <c r="E76" s="85">
        <f t="shared" si="19"/>
        <v>0</v>
      </c>
      <c r="F76" s="467"/>
      <c r="G76" s="468"/>
      <c r="H76" s="469"/>
      <c r="I76" s="87">
        <f>'Year Three'!I11</f>
        <v>0</v>
      </c>
      <c r="J76" s="88">
        <f t="shared" si="20"/>
        <v>0</v>
      </c>
      <c r="K76" s="89">
        <f>'Year Three'!K11</f>
        <v>0.40159440000000002</v>
      </c>
      <c r="L76" s="159"/>
      <c r="M76" s="88">
        <f t="shared" si="21"/>
        <v>0</v>
      </c>
      <c r="N76" s="180">
        <f t="shared" si="18"/>
        <v>0</v>
      </c>
    </row>
    <row r="77" spans="1:14" x14ac:dyDescent="0.2">
      <c r="A77" s="179">
        <v>6</v>
      </c>
      <c r="B77" s="157" t="str">
        <f>'Year Three'!B12</f>
        <v>insert name</v>
      </c>
      <c r="C77" s="157" t="str">
        <f>'Year Three'!C12</f>
        <v>Unit Faculty - Salary or Temp</v>
      </c>
      <c r="D77" s="281">
        <v>0</v>
      </c>
      <c r="E77" s="85">
        <f t="shared" si="19"/>
        <v>0</v>
      </c>
      <c r="F77" s="467"/>
      <c r="G77" s="468"/>
      <c r="H77" s="469"/>
      <c r="I77" s="87">
        <f>'Year Three'!I12</f>
        <v>0</v>
      </c>
      <c r="J77" s="88">
        <f t="shared" si="20"/>
        <v>0</v>
      </c>
      <c r="K77" s="89">
        <f>'Year Three'!K12</f>
        <v>0.40159440000000002</v>
      </c>
      <c r="L77" s="159"/>
      <c r="M77" s="88">
        <f t="shared" si="21"/>
        <v>0</v>
      </c>
      <c r="N77" s="180">
        <f t="shared" si="18"/>
        <v>0</v>
      </c>
    </row>
    <row r="78" spans="1:14" x14ac:dyDescent="0.2">
      <c r="A78" s="432"/>
      <c r="B78" s="333"/>
      <c r="C78" s="333"/>
      <c r="D78" s="333"/>
      <c r="E78" s="333"/>
      <c r="F78" s="333"/>
      <c r="G78" s="333"/>
      <c r="H78" s="333"/>
      <c r="I78" s="333"/>
      <c r="J78" s="333"/>
      <c r="K78" s="333"/>
      <c r="L78" s="333"/>
      <c r="M78" s="333"/>
      <c r="N78" s="470"/>
    </row>
    <row r="79" spans="1:14" x14ac:dyDescent="0.2">
      <c r="A79" s="451" t="s">
        <v>115</v>
      </c>
      <c r="B79" s="318"/>
      <c r="C79" s="318"/>
      <c r="D79" s="318"/>
      <c r="E79" s="318"/>
      <c r="F79" s="318"/>
      <c r="G79" s="318"/>
      <c r="H79" s="318"/>
      <c r="I79" s="318"/>
      <c r="J79" s="92">
        <f>SUM(J72:J77)</f>
        <v>0</v>
      </c>
      <c r="K79" s="360"/>
      <c r="L79" s="361"/>
      <c r="M79" s="93">
        <f>SUM(M72:M77)</f>
        <v>0</v>
      </c>
      <c r="N79" s="181">
        <f>SUM(N72:N77)</f>
        <v>0</v>
      </c>
    </row>
    <row r="80" spans="1:14" x14ac:dyDescent="0.2">
      <c r="A80" s="443"/>
      <c r="B80" s="312"/>
      <c r="C80" s="312"/>
      <c r="D80" s="312"/>
      <c r="E80" s="312"/>
      <c r="F80" s="312"/>
      <c r="G80" s="312"/>
      <c r="H80" s="312"/>
      <c r="I80" s="312"/>
      <c r="J80" s="312"/>
      <c r="K80" s="312"/>
      <c r="L80" s="312"/>
      <c r="M80" s="312"/>
      <c r="N80" s="444"/>
    </row>
    <row r="81" spans="1:14" ht="24" x14ac:dyDescent="0.2">
      <c r="A81" s="182"/>
      <c r="B81" s="80" t="s">
        <v>48</v>
      </c>
      <c r="C81" s="80" t="s">
        <v>187</v>
      </c>
      <c r="D81" s="142" t="s">
        <v>265</v>
      </c>
      <c r="E81" s="143" t="s">
        <v>76</v>
      </c>
      <c r="F81" s="142" t="s">
        <v>13</v>
      </c>
      <c r="G81" s="365"/>
      <c r="H81" s="366"/>
      <c r="I81" s="139" t="s">
        <v>188</v>
      </c>
      <c r="J81" s="140" t="s">
        <v>203</v>
      </c>
      <c r="K81" s="159" t="s">
        <v>17</v>
      </c>
      <c r="L81" s="159"/>
      <c r="M81" s="140" t="s">
        <v>50</v>
      </c>
      <c r="N81" s="178" t="s">
        <v>335</v>
      </c>
    </row>
    <row r="82" spans="1:14" x14ac:dyDescent="0.2">
      <c r="A82" s="179">
        <v>1</v>
      </c>
      <c r="B82" s="157" t="str">
        <f>'Year Three'!B17</f>
        <v>insert name</v>
      </c>
      <c r="C82" s="157" t="str">
        <f>'Year Three'!C17</f>
        <v>P&amp;S Regular Salaried - FULL ELIGIBILITY</v>
      </c>
      <c r="D82" s="281">
        <v>0</v>
      </c>
      <c r="E82" s="282"/>
      <c r="F82" s="94">
        <f>D82*E82</f>
        <v>0</v>
      </c>
      <c r="G82" s="365"/>
      <c r="H82" s="366"/>
      <c r="I82" s="87">
        <f>'Year Three'!I17</f>
        <v>0</v>
      </c>
      <c r="J82" s="95">
        <f>ROUND(I82/12*D82*E82,0)</f>
        <v>0</v>
      </c>
      <c r="K82" s="89">
        <f>'Year Three'!K17</f>
        <v>0.4255236</v>
      </c>
      <c r="L82" s="159"/>
      <c r="M82" s="90">
        <f>ROUND(J82*K82,0)</f>
        <v>0</v>
      </c>
      <c r="N82" s="180">
        <f>J82+M82</f>
        <v>0</v>
      </c>
    </row>
    <row r="83" spans="1:14" x14ac:dyDescent="0.2">
      <c r="A83" s="179">
        <v>2</v>
      </c>
      <c r="B83" s="157" t="str">
        <f>'Year Three'!B18</f>
        <v>insert name</v>
      </c>
      <c r="C83" s="157" t="str">
        <f>'Year Three'!C18</f>
        <v>P&amp;S Regular Salaried - FULL ELIGIBILITY</v>
      </c>
      <c r="D83" s="281">
        <v>0</v>
      </c>
      <c r="E83" s="282"/>
      <c r="F83" s="94">
        <f t="shared" ref="F83:F86" si="22">D83*E83</f>
        <v>0</v>
      </c>
      <c r="G83" s="365"/>
      <c r="H83" s="366"/>
      <c r="I83" s="87">
        <f>'Year Three'!I18</f>
        <v>0</v>
      </c>
      <c r="J83" s="95">
        <f t="shared" ref="J83:J86" si="23">ROUND(I83/12*D83*E83,0)</f>
        <v>0</v>
      </c>
      <c r="K83" s="89">
        <f>'Year Three'!K18</f>
        <v>0.4255236</v>
      </c>
      <c r="L83" s="159"/>
      <c r="M83" s="90">
        <f t="shared" ref="M83:M86" si="24">ROUND(J83*K83,0)</f>
        <v>0</v>
      </c>
      <c r="N83" s="180">
        <f>J83+M83</f>
        <v>0</v>
      </c>
    </row>
    <row r="84" spans="1:14" x14ac:dyDescent="0.2">
      <c r="A84" s="179">
        <v>3</v>
      </c>
      <c r="B84" s="157" t="str">
        <f>'Year Three'!B19</f>
        <v>insert name</v>
      </c>
      <c r="C84" s="157" t="str">
        <f>'Year Three'!C19</f>
        <v>P&amp;S Regular Salaried - FULL ELIGIBILITY</v>
      </c>
      <c r="D84" s="281">
        <v>0</v>
      </c>
      <c r="E84" s="282"/>
      <c r="F84" s="94">
        <f t="shared" si="22"/>
        <v>0</v>
      </c>
      <c r="G84" s="365"/>
      <c r="H84" s="366"/>
      <c r="I84" s="87">
        <f>'Year Three'!I19</f>
        <v>0</v>
      </c>
      <c r="J84" s="95">
        <f t="shared" si="23"/>
        <v>0</v>
      </c>
      <c r="K84" s="89">
        <f>'Year Three'!K19</f>
        <v>0.4255236</v>
      </c>
      <c r="L84" s="159"/>
      <c r="M84" s="90">
        <f t="shared" si="24"/>
        <v>0</v>
      </c>
      <c r="N84" s="180">
        <f>J84+M84</f>
        <v>0</v>
      </c>
    </row>
    <row r="85" spans="1:14" x14ac:dyDescent="0.2">
      <c r="A85" s="179">
        <v>4</v>
      </c>
      <c r="B85" s="157" t="str">
        <f>'Year Three'!B20</f>
        <v>insert name</v>
      </c>
      <c r="C85" s="157" t="str">
        <f>'Year Three'!C20</f>
        <v>P&amp;S Regular Salaried - FULL ELIGIBILITY</v>
      </c>
      <c r="D85" s="281">
        <v>0</v>
      </c>
      <c r="E85" s="282"/>
      <c r="F85" s="94">
        <f t="shared" si="22"/>
        <v>0</v>
      </c>
      <c r="G85" s="365"/>
      <c r="H85" s="366"/>
      <c r="I85" s="87">
        <f>'Year Three'!I20</f>
        <v>0</v>
      </c>
      <c r="J85" s="95">
        <f t="shared" si="23"/>
        <v>0</v>
      </c>
      <c r="K85" s="89">
        <f>'Year Three'!K20</f>
        <v>0.4255236</v>
      </c>
      <c r="L85" s="159"/>
      <c r="M85" s="90">
        <f t="shared" si="24"/>
        <v>0</v>
      </c>
      <c r="N85" s="180">
        <f>J85+M85</f>
        <v>0</v>
      </c>
    </row>
    <row r="86" spans="1:14" x14ac:dyDescent="0.2">
      <c r="A86" s="179">
        <v>5</v>
      </c>
      <c r="B86" s="157" t="str">
        <f>'Year Three'!B21</f>
        <v>insert name</v>
      </c>
      <c r="C86" s="157" t="str">
        <f>'Year Three'!C21</f>
        <v>P&amp;S Regular Salaried - FULL ELIGIBILITY</v>
      </c>
      <c r="D86" s="281">
        <v>0</v>
      </c>
      <c r="E86" s="282"/>
      <c r="F86" s="94">
        <f t="shared" si="22"/>
        <v>0</v>
      </c>
      <c r="G86" s="365"/>
      <c r="H86" s="366"/>
      <c r="I86" s="87">
        <f>'Year Three'!I21</f>
        <v>0</v>
      </c>
      <c r="J86" s="95">
        <f t="shared" si="23"/>
        <v>0</v>
      </c>
      <c r="K86" s="89">
        <f>'Year Three'!K21</f>
        <v>0.4255236</v>
      </c>
      <c r="L86" s="159"/>
      <c r="M86" s="90">
        <f t="shared" si="24"/>
        <v>0</v>
      </c>
      <c r="N86" s="180">
        <f>J86+M86</f>
        <v>0</v>
      </c>
    </row>
    <row r="87" spans="1:14" x14ac:dyDescent="0.2">
      <c r="A87" s="447"/>
      <c r="B87" s="320"/>
      <c r="C87" s="320"/>
      <c r="D87" s="320"/>
      <c r="E87" s="320"/>
      <c r="F87" s="320"/>
      <c r="G87" s="320"/>
      <c r="H87" s="320"/>
      <c r="I87" s="320"/>
      <c r="J87" s="320"/>
      <c r="K87" s="320"/>
      <c r="L87" s="320"/>
      <c r="M87" s="320"/>
      <c r="N87" s="448"/>
    </row>
    <row r="88" spans="1:14" x14ac:dyDescent="0.2">
      <c r="A88" s="451" t="s">
        <v>116</v>
      </c>
      <c r="B88" s="318"/>
      <c r="C88" s="318"/>
      <c r="D88" s="318"/>
      <c r="E88" s="318"/>
      <c r="F88" s="318"/>
      <c r="G88" s="318"/>
      <c r="H88" s="318"/>
      <c r="I88" s="318"/>
      <c r="J88" s="92">
        <f>SUM(J82:J86)</f>
        <v>0</v>
      </c>
      <c r="K88" s="360"/>
      <c r="L88" s="361"/>
      <c r="M88" s="92">
        <f>SUM(M82:M86)</f>
        <v>0</v>
      </c>
      <c r="N88" s="181">
        <f>SUM(N82:N86)</f>
        <v>0</v>
      </c>
    </row>
    <row r="89" spans="1:14" x14ac:dyDescent="0.2">
      <c r="A89" s="443"/>
      <c r="B89" s="312"/>
      <c r="C89" s="312"/>
      <c r="D89" s="312"/>
      <c r="E89" s="312"/>
      <c r="F89" s="312"/>
      <c r="G89" s="312"/>
      <c r="H89" s="312"/>
      <c r="I89" s="312"/>
      <c r="J89" s="312"/>
      <c r="K89" s="312"/>
      <c r="L89" s="312"/>
      <c r="M89" s="312"/>
      <c r="N89" s="444"/>
    </row>
    <row r="90" spans="1:14" ht="36" x14ac:dyDescent="0.2">
      <c r="A90" s="183"/>
      <c r="B90" s="97" t="s">
        <v>51</v>
      </c>
      <c r="C90" s="96"/>
      <c r="D90" s="81" t="s">
        <v>266</v>
      </c>
      <c r="E90" s="144" t="s">
        <v>267</v>
      </c>
      <c r="F90" s="144" t="s">
        <v>268</v>
      </c>
      <c r="G90" s="145" t="s">
        <v>269</v>
      </c>
      <c r="H90" s="96"/>
      <c r="I90" s="139" t="s">
        <v>231</v>
      </c>
      <c r="J90" s="140" t="s">
        <v>203</v>
      </c>
      <c r="K90" s="354"/>
      <c r="L90" s="355"/>
      <c r="M90" s="356"/>
      <c r="N90" s="178" t="s">
        <v>335</v>
      </c>
    </row>
    <row r="91" spans="1:14" x14ac:dyDescent="0.2">
      <c r="A91" s="179">
        <v>1</v>
      </c>
      <c r="B91" s="320" t="s">
        <v>52</v>
      </c>
      <c r="C91" s="320"/>
      <c r="D91" s="283"/>
      <c r="E91" s="282"/>
      <c r="F91" s="283"/>
      <c r="G91" s="283"/>
      <c r="H91" s="98"/>
      <c r="I91" s="284">
        <v>0</v>
      </c>
      <c r="J91" s="90">
        <f>ROUND((D91*I91*E91)+(F91*I91*G91),0)</f>
        <v>0</v>
      </c>
      <c r="K91" s="354"/>
      <c r="L91" s="355"/>
      <c r="M91" s="356"/>
      <c r="N91" s="180">
        <f>J91</f>
        <v>0</v>
      </c>
    </row>
    <row r="92" spans="1:14" x14ac:dyDescent="0.2">
      <c r="A92" s="179">
        <v>2</v>
      </c>
      <c r="B92" s="320" t="s">
        <v>52</v>
      </c>
      <c r="C92" s="320"/>
      <c r="D92" s="283"/>
      <c r="E92" s="282"/>
      <c r="F92" s="283"/>
      <c r="G92" s="283"/>
      <c r="H92" s="98"/>
      <c r="I92" s="284">
        <v>0</v>
      </c>
      <c r="J92" s="90">
        <f t="shared" ref="J92:J94" si="25">ROUND((D92*I92*E92)+(F92*I92*G92),0)</f>
        <v>0</v>
      </c>
      <c r="K92" s="354"/>
      <c r="L92" s="355"/>
      <c r="M92" s="356"/>
      <c r="N92" s="180">
        <f t="shared" ref="N92:N94" si="26">J92</f>
        <v>0</v>
      </c>
    </row>
    <row r="93" spans="1:14" x14ac:dyDescent="0.2">
      <c r="A93" s="179">
        <v>3</v>
      </c>
      <c r="B93" s="320" t="s">
        <v>6</v>
      </c>
      <c r="C93" s="320"/>
      <c r="D93" s="283"/>
      <c r="E93" s="282"/>
      <c r="F93" s="283"/>
      <c r="G93" s="283"/>
      <c r="H93" s="98"/>
      <c r="I93" s="284">
        <v>0</v>
      </c>
      <c r="J93" s="90">
        <f t="shared" si="25"/>
        <v>0</v>
      </c>
      <c r="K93" s="354"/>
      <c r="L93" s="355"/>
      <c r="M93" s="356"/>
      <c r="N93" s="180">
        <f t="shared" si="26"/>
        <v>0</v>
      </c>
    </row>
    <row r="94" spans="1:14" x14ac:dyDescent="0.2">
      <c r="A94" s="179">
        <v>4</v>
      </c>
      <c r="B94" s="320" t="s">
        <v>6</v>
      </c>
      <c r="C94" s="320"/>
      <c r="D94" s="283"/>
      <c r="E94" s="282"/>
      <c r="F94" s="283"/>
      <c r="G94" s="283"/>
      <c r="H94" s="98"/>
      <c r="I94" s="284">
        <v>0</v>
      </c>
      <c r="J94" s="90">
        <f t="shared" si="25"/>
        <v>0</v>
      </c>
      <c r="K94" s="354"/>
      <c r="L94" s="355"/>
      <c r="M94" s="356"/>
      <c r="N94" s="180">
        <f t="shared" si="26"/>
        <v>0</v>
      </c>
    </row>
    <row r="95" spans="1:14" x14ac:dyDescent="0.2">
      <c r="A95" s="447"/>
      <c r="B95" s="320"/>
      <c r="C95" s="320"/>
      <c r="D95" s="320"/>
      <c r="E95" s="320"/>
      <c r="F95" s="320"/>
      <c r="G95" s="320"/>
      <c r="H95" s="320"/>
      <c r="I95" s="320"/>
      <c r="J95" s="320"/>
      <c r="K95" s="320"/>
      <c r="L95" s="320"/>
      <c r="M95" s="320"/>
      <c r="N95" s="448"/>
    </row>
    <row r="96" spans="1:14" ht="24" x14ac:dyDescent="0.2">
      <c r="A96" s="179"/>
      <c r="B96" s="158"/>
      <c r="C96" s="80" t="s">
        <v>187</v>
      </c>
      <c r="D96" s="146" t="s">
        <v>270</v>
      </c>
      <c r="E96" s="147" t="s">
        <v>108</v>
      </c>
      <c r="F96" s="147" t="s">
        <v>46</v>
      </c>
      <c r="G96" s="367"/>
      <c r="H96" s="367"/>
      <c r="I96" s="367"/>
      <c r="J96" s="140" t="s">
        <v>203</v>
      </c>
      <c r="K96" s="357"/>
      <c r="L96" s="358"/>
      <c r="M96" s="359"/>
      <c r="N96" s="178" t="s">
        <v>335</v>
      </c>
    </row>
    <row r="97" spans="1:14" x14ac:dyDescent="0.2">
      <c r="A97" s="179">
        <v>5</v>
      </c>
      <c r="B97" s="158" t="s">
        <v>0</v>
      </c>
      <c r="C97" s="137" t="str">
        <f>GAOne</f>
        <v>All other Master's students</v>
      </c>
      <c r="D97" s="283"/>
      <c r="E97" s="285">
        <v>0</v>
      </c>
      <c r="F97" s="100">
        <f>F63*1.03</f>
        <v>11792.964400000001</v>
      </c>
      <c r="G97" s="368"/>
      <c r="H97" s="368"/>
      <c r="I97" s="368"/>
      <c r="J97" s="91">
        <f>ROUND((D97*E97*F97),0)</f>
        <v>0</v>
      </c>
      <c r="K97" s="357"/>
      <c r="L97" s="358"/>
      <c r="M97" s="359"/>
      <c r="N97" s="184">
        <f>J97</f>
        <v>0</v>
      </c>
    </row>
    <row r="98" spans="1:14" x14ac:dyDescent="0.2">
      <c r="A98" s="179">
        <v>6</v>
      </c>
      <c r="B98" s="158" t="s">
        <v>0</v>
      </c>
      <c r="C98" s="137" t="str">
        <f>GATwo</f>
        <v>All other Master's students</v>
      </c>
      <c r="D98" s="283"/>
      <c r="E98" s="285">
        <v>0</v>
      </c>
      <c r="F98" s="100">
        <f>F64*1.03</f>
        <v>11792.964400000001</v>
      </c>
      <c r="G98" s="368"/>
      <c r="H98" s="368"/>
      <c r="I98" s="368"/>
      <c r="J98" s="91">
        <f>ROUND((D98*E98*F98),0)</f>
        <v>0</v>
      </c>
      <c r="K98" s="357"/>
      <c r="L98" s="358"/>
      <c r="M98" s="359"/>
      <c r="N98" s="184">
        <f>J98</f>
        <v>0</v>
      </c>
    </row>
    <row r="99" spans="1:14" x14ac:dyDescent="0.2">
      <c r="A99" s="447"/>
      <c r="B99" s="320"/>
      <c r="C99" s="320"/>
      <c r="D99" s="320"/>
      <c r="E99" s="320"/>
      <c r="F99" s="320"/>
      <c r="G99" s="320"/>
      <c r="H99" s="320"/>
      <c r="I99" s="320"/>
      <c r="J99" s="320"/>
      <c r="K99" s="320"/>
      <c r="L99" s="320"/>
      <c r="M99" s="320"/>
      <c r="N99" s="448"/>
    </row>
    <row r="100" spans="1:14" x14ac:dyDescent="0.2">
      <c r="A100" s="451" t="s">
        <v>289</v>
      </c>
      <c r="B100" s="318"/>
      <c r="C100" s="318"/>
      <c r="D100" s="318"/>
      <c r="E100" s="318"/>
      <c r="F100" s="318"/>
      <c r="G100" s="318"/>
      <c r="H100" s="318"/>
      <c r="I100" s="318"/>
      <c r="J100" s="102">
        <f>SUM(J91:J98)</f>
        <v>0</v>
      </c>
      <c r="K100" s="391"/>
      <c r="L100" s="392"/>
      <c r="M100" s="393"/>
      <c r="N100" s="181">
        <f>SUM(N91:N98)</f>
        <v>0</v>
      </c>
    </row>
    <row r="101" spans="1:14" ht="26.1" customHeight="1" x14ac:dyDescent="0.2">
      <c r="A101" s="432"/>
      <c r="B101" s="333"/>
      <c r="C101" s="333"/>
      <c r="D101" s="333"/>
      <c r="E101" s="333"/>
      <c r="F101" s="333"/>
      <c r="G101" s="333"/>
      <c r="H101" s="333"/>
      <c r="I101" s="334"/>
      <c r="J101" s="144" t="s">
        <v>336</v>
      </c>
      <c r="K101" s="335"/>
      <c r="L101" s="334"/>
      <c r="M101" s="144" t="s">
        <v>337</v>
      </c>
      <c r="N101" s="144" t="s">
        <v>338</v>
      </c>
    </row>
    <row r="102" spans="1:14" x14ac:dyDescent="0.2">
      <c r="A102" s="451" t="s">
        <v>200</v>
      </c>
      <c r="B102" s="318"/>
      <c r="C102" s="318"/>
      <c r="D102" s="318"/>
      <c r="E102" s="318"/>
      <c r="F102" s="318"/>
      <c r="G102" s="318"/>
      <c r="H102" s="318"/>
      <c r="I102" s="318"/>
      <c r="J102" s="92">
        <f>+SUM(J79+J100+J88)</f>
        <v>0</v>
      </c>
      <c r="K102" s="325"/>
      <c r="L102" s="325"/>
      <c r="M102" s="92">
        <f>+SUM(M79+M100+M88)</f>
        <v>0</v>
      </c>
      <c r="N102" s="181">
        <f>+SUM(N79+N100+N88)</f>
        <v>0</v>
      </c>
    </row>
    <row r="103" spans="1:14" x14ac:dyDescent="0.2">
      <c r="A103" s="481"/>
      <c r="B103" s="482"/>
      <c r="C103" s="482"/>
      <c r="D103" s="482"/>
      <c r="E103" s="482"/>
      <c r="F103" s="482"/>
      <c r="G103" s="482"/>
      <c r="H103" s="482"/>
      <c r="I103" s="482"/>
      <c r="J103" s="482"/>
      <c r="K103" s="482"/>
      <c r="L103" s="482"/>
      <c r="M103" s="482"/>
      <c r="N103" s="483"/>
    </row>
    <row r="104" spans="1:14" ht="20.25" customHeight="1" x14ac:dyDescent="0.2">
      <c r="A104" s="464" t="s">
        <v>194</v>
      </c>
      <c r="B104" s="465"/>
      <c r="C104" s="465"/>
      <c r="D104" s="465"/>
      <c r="E104" s="465"/>
      <c r="F104" s="465"/>
      <c r="G104" s="465"/>
      <c r="H104" s="465"/>
      <c r="I104" s="465"/>
      <c r="J104" s="465"/>
      <c r="K104" s="465"/>
      <c r="L104" s="465"/>
      <c r="M104" s="465"/>
      <c r="N104" s="466"/>
    </row>
    <row r="105" spans="1:14" ht="36" x14ac:dyDescent="0.2">
      <c r="A105" s="185"/>
      <c r="B105" s="149" t="s">
        <v>53</v>
      </c>
      <c r="C105" s="149" t="s">
        <v>187</v>
      </c>
      <c r="D105" s="164" t="s">
        <v>126</v>
      </c>
      <c r="E105" s="164" t="s">
        <v>13</v>
      </c>
      <c r="F105" s="484"/>
      <c r="G105" s="485"/>
      <c r="H105" s="486"/>
      <c r="I105" s="150" t="s">
        <v>188</v>
      </c>
      <c r="J105" s="186" t="s">
        <v>203</v>
      </c>
      <c r="K105" s="187" t="s">
        <v>17</v>
      </c>
      <c r="L105" s="187"/>
      <c r="M105" s="186" t="s">
        <v>50</v>
      </c>
      <c r="N105" s="188" t="s">
        <v>335</v>
      </c>
    </row>
    <row r="106" spans="1:14" x14ac:dyDescent="0.2">
      <c r="A106" s="189">
        <v>1</v>
      </c>
      <c r="B106" s="190" t="str">
        <f>'Year Four'!B7</f>
        <v>insert name</v>
      </c>
      <c r="C106" s="190" t="str">
        <f>'Year Four'!C7</f>
        <v>Unit Faculty - Salary or Temp</v>
      </c>
      <c r="D106" s="281">
        <v>0</v>
      </c>
      <c r="E106" s="191">
        <f>D106*9</f>
        <v>0</v>
      </c>
      <c r="F106" s="484"/>
      <c r="G106" s="485"/>
      <c r="H106" s="486"/>
      <c r="I106" s="192">
        <f>'Year Four'!I7</f>
        <v>0</v>
      </c>
      <c r="J106" s="193">
        <f>ROUND((I106*D106),0)</f>
        <v>0</v>
      </c>
      <c r="K106" s="194">
        <f>'Year Four'!K7</f>
        <v>0.40962628800000001</v>
      </c>
      <c r="L106" s="187"/>
      <c r="M106" s="193">
        <f>ROUND(((D106*I106)*K106),0)</f>
        <v>0</v>
      </c>
      <c r="N106" s="195">
        <f t="shared" ref="N106:N111" si="27">J106+M106</f>
        <v>0</v>
      </c>
    </row>
    <row r="107" spans="1:14" x14ac:dyDescent="0.2">
      <c r="A107" s="189">
        <v>2</v>
      </c>
      <c r="B107" s="190" t="str">
        <f>'Year Four'!B8</f>
        <v>insert name</v>
      </c>
      <c r="C107" s="190" t="str">
        <f>'Year Four'!C8</f>
        <v>Unit Faculty - Salary or Temp</v>
      </c>
      <c r="D107" s="281">
        <v>0</v>
      </c>
      <c r="E107" s="191">
        <f t="shared" ref="E107:E111" si="28">D107*9</f>
        <v>0</v>
      </c>
      <c r="F107" s="484"/>
      <c r="G107" s="485"/>
      <c r="H107" s="486"/>
      <c r="I107" s="192">
        <f>'Year Four'!I8</f>
        <v>0</v>
      </c>
      <c r="J107" s="193">
        <f t="shared" ref="J107:J111" si="29">ROUND((I107*D107),0)</f>
        <v>0</v>
      </c>
      <c r="K107" s="194">
        <f>'Year Four'!K8</f>
        <v>0.40962628800000001</v>
      </c>
      <c r="L107" s="187"/>
      <c r="M107" s="193">
        <f t="shared" ref="M107:M111" si="30">ROUND(((D107*I107)*K107),0)</f>
        <v>0</v>
      </c>
      <c r="N107" s="195">
        <f t="shared" si="27"/>
        <v>0</v>
      </c>
    </row>
    <row r="108" spans="1:14" x14ac:dyDescent="0.2">
      <c r="A108" s="189">
        <v>3</v>
      </c>
      <c r="B108" s="190" t="str">
        <f>'Year Four'!B9</f>
        <v>insert name</v>
      </c>
      <c r="C108" s="190" t="str">
        <f>'Year Four'!C9</f>
        <v>Unit Faculty - Salary or Temp</v>
      </c>
      <c r="D108" s="281">
        <v>0</v>
      </c>
      <c r="E108" s="191">
        <f t="shared" si="28"/>
        <v>0</v>
      </c>
      <c r="F108" s="484"/>
      <c r="G108" s="485"/>
      <c r="H108" s="486"/>
      <c r="I108" s="192">
        <f>'Year Four'!I9</f>
        <v>0</v>
      </c>
      <c r="J108" s="193">
        <f t="shared" si="29"/>
        <v>0</v>
      </c>
      <c r="K108" s="194">
        <f>'Year Four'!K9</f>
        <v>0.40962628800000001</v>
      </c>
      <c r="L108" s="187"/>
      <c r="M108" s="193">
        <f t="shared" si="30"/>
        <v>0</v>
      </c>
      <c r="N108" s="195">
        <f t="shared" si="27"/>
        <v>0</v>
      </c>
    </row>
    <row r="109" spans="1:14" x14ac:dyDescent="0.2">
      <c r="A109" s="189">
        <v>4</v>
      </c>
      <c r="B109" s="190" t="str">
        <f>'Year Four'!B10</f>
        <v>insert name</v>
      </c>
      <c r="C109" s="190" t="str">
        <f>'Year Four'!C10</f>
        <v>Unit Faculty - Salary or Temp</v>
      </c>
      <c r="D109" s="281">
        <v>0</v>
      </c>
      <c r="E109" s="191">
        <f t="shared" si="28"/>
        <v>0</v>
      </c>
      <c r="F109" s="484"/>
      <c r="G109" s="485"/>
      <c r="H109" s="486"/>
      <c r="I109" s="192">
        <f>'Year Four'!I10</f>
        <v>0</v>
      </c>
      <c r="J109" s="193">
        <f t="shared" si="29"/>
        <v>0</v>
      </c>
      <c r="K109" s="194">
        <f>'Year Four'!K10</f>
        <v>0.40962628800000001</v>
      </c>
      <c r="L109" s="187"/>
      <c r="M109" s="193">
        <f t="shared" si="30"/>
        <v>0</v>
      </c>
      <c r="N109" s="195">
        <f t="shared" si="27"/>
        <v>0</v>
      </c>
    </row>
    <row r="110" spans="1:14" x14ac:dyDescent="0.2">
      <c r="A110" s="189">
        <v>5</v>
      </c>
      <c r="B110" s="190" t="str">
        <f>'Year Four'!B11</f>
        <v>insert name</v>
      </c>
      <c r="C110" s="190" t="str">
        <f>'Year Four'!C11</f>
        <v>Unit Faculty - Salary or Temp</v>
      </c>
      <c r="D110" s="281">
        <v>0</v>
      </c>
      <c r="E110" s="191">
        <f t="shared" si="28"/>
        <v>0</v>
      </c>
      <c r="F110" s="213"/>
      <c r="G110" s="214"/>
      <c r="H110" s="215"/>
      <c r="I110" s="192">
        <f>'Year Four'!I11</f>
        <v>0</v>
      </c>
      <c r="J110" s="193">
        <f t="shared" si="29"/>
        <v>0</v>
      </c>
      <c r="K110" s="194">
        <f>'Year Four'!K11</f>
        <v>0.40962628800000001</v>
      </c>
      <c r="L110" s="187"/>
      <c r="M110" s="193">
        <f t="shared" si="30"/>
        <v>0</v>
      </c>
      <c r="N110" s="195">
        <f t="shared" si="27"/>
        <v>0</v>
      </c>
    </row>
    <row r="111" spans="1:14" x14ac:dyDescent="0.2">
      <c r="A111" s="189">
        <v>6</v>
      </c>
      <c r="B111" s="190" t="str">
        <f>'Year Four'!B12</f>
        <v>insert name</v>
      </c>
      <c r="C111" s="190" t="str">
        <f>'Year Four'!C12</f>
        <v>Unit Faculty - Salary or Temp</v>
      </c>
      <c r="D111" s="281">
        <v>0</v>
      </c>
      <c r="E111" s="191">
        <f t="shared" si="28"/>
        <v>0</v>
      </c>
      <c r="F111" s="484"/>
      <c r="G111" s="485"/>
      <c r="H111" s="486"/>
      <c r="I111" s="192">
        <f>'Year Four'!I12</f>
        <v>0</v>
      </c>
      <c r="J111" s="193">
        <f t="shared" si="29"/>
        <v>0</v>
      </c>
      <c r="K111" s="194">
        <f>'Year Four'!K12</f>
        <v>0.40962628800000001</v>
      </c>
      <c r="L111" s="187"/>
      <c r="M111" s="193">
        <f t="shared" si="30"/>
        <v>0</v>
      </c>
      <c r="N111" s="195">
        <f t="shared" si="27"/>
        <v>0</v>
      </c>
    </row>
    <row r="112" spans="1:14" x14ac:dyDescent="0.2">
      <c r="A112" s="436"/>
      <c r="B112" s="437"/>
      <c r="C112" s="437"/>
      <c r="D112" s="437"/>
      <c r="E112" s="437"/>
      <c r="F112" s="437"/>
      <c r="G112" s="437"/>
      <c r="H112" s="437"/>
      <c r="I112" s="437"/>
      <c r="J112" s="437"/>
      <c r="K112" s="437"/>
      <c r="L112" s="437"/>
      <c r="M112" s="437"/>
      <c r="N112" s="487"/>
    </row>
    <row r="113" spans="1:16" x14ac:dyDescent="0.2">
      <c r="A113" s="451" t="s">
        <v>115</v>
      </c>
      <c r="B113" s="318"/>
      <c r="C113" s="318"/>
      <c r="D113" s="318"/>
      <c r="E113" s="318"/>
      <c r="F113" s="318"/>
      <c r="G113" s="318"/>
      <c r="H113" s="318"/>
      <c r="I113" s="318"/>
      <c r="J113" s="92">
        <f>SUM(J106:J111)</f>
        <v>0</v>
      </c>
      <c r="K113" s="360"/>
      <c r="L113" s="361"/>
      <c r="M113" s="93">
        <f>SUM(M106:M111)</f>
        <v>0</v>
      </c>
      <c r="N113" s="181">
        <f>SUM(N106:N111)</f>
        <v>0</v>
      </c>
    </row>
    <row r="114" spans="1:16" x14ac:dyDescent="0.2">
      <c r="A114" s="474"/>
      <c r="B114" s="475"/>
      <c r="C114" s="475"/>
      <c r="D114" s="475"/>
      <c r="E114" s="475"/>
      <c r="F114" s="475"/>
      <c r="G114" s="475"/>
      <c r="H114" s="475"/>
      <c r="I114" s="475"/>
      <c r="J114" s="475"/>
      <c r="K114" s="475"/>
      <c r="L114" s="475"/>
      <c r="M114" s="475"/>
      <c r="N114" s="476"/>
    </row>
    <row r="115" spans="1:16" ht="24" x14ac:dyDescent="0.2">
      <c r="A115" s="197"/>
      <c r="B115" s="149" t="s">
        <v>48</v>
      </c>
      <c r="C115" s="149" t="s">
        <v>187</v>
      </c>
      <c r="D115" s="166" t="s">
        <v>265</v>
      </c>
      <c r="E115" s="198" t="s">
        <v>76</v>
      </c>
      <c r="F115" s="166" t="s">
        <v>13</v>
      </c>
      <c r="G115" s="479"/>
      <c r="H115" s="480"/>
      <c r="I115" s="150" t="s">
        <v>188</v>
      </c>
      <c r="J115" s="186" t="s">
        <v>203</v>
      </c>
      <c r="K115" s="187" t="s">
        <v>17</v>
      </c>
      <c r="L115" s="187"/>
      <c r="M115" s="186" t="s">
        <v>50</v>
      </c>
      <c r="N115" s="188" t="s">
        <v>335</v>
      </c>
    </row>
    <row r="116" spans="1:16" x14ac:dyDescent="0.2">
      <c r="A116" s="189">
        <v>1</v>
      </c>
      <c r="B116" s="190" t="str">
        <f>'Year Four'!B17</f>
        <v>insert name</v>
      </c>
      <c r="C116" s="190" t="str">
        <f>'Year Four'!C17</f>
        <v>P&amp;S Regular Salaried - FULL ELIGIBILITY</v>
      </c>
      <c r="D116" s="281">
        <v>0</v>
      </c>
      <c r="E116" s="282"/>
      <c r="F116" s="199">
        <f>D116*E116</f>
        <v>0</v>
      </c>
      <c r="G116" s="479"/>
      <c r="H116" s="480"/>
      <c r="I116" s="192">
        <f>'Year Four'!I17</f>
        <v>0</v>
      </c>
      <c r="J116" s="200">
        <f>ROUND(I116/12*D116*E116,0)</f>
        <v>0</v>
      </c>
      <c r="K116" s="194">
        <f>'Year Four'!K17</f>
        <v>0.43403407199999999</v>
      </c>
      <c r="L116" s="187"/>
      <c r="M116" s="196">
        <f>ROUND(J116*K116,0)</f>
        <v>0</v>
      </c>
      <c r="N116" s="195">
        <f>J116+M116</f>
        <v>0</v>
      </c>
    </row>
    <row r="117" spans="1:16" x14ac:dyDescent="0.2">
      <c r="A117" s="189">
        <v>2</v>
      </c>
      <c r="B117" s="190" t="str">
        <f>'Year Four'!B18</f>
        <v>insert name</v>
      </c>
      <c r="C117" s="190" t="str">
        <f>'Year Four'!C18</f>
        <v>P&amp;S Regular Salaried - FULL ELIGIBILITY</v>
      </c>
      <c r="D117" s="281">
        <v>0</v>
      </c>
      <c r="E117" s="282"/>
      <c r="F117" s="199">
        <f t="shared" ref="F117:F120" si="31">D117*E117</f>
        <v>0</v>
      </c>
      <c r="G117" s="479"/>
      <c r="H117" s="480"/>
      <c r="I117" s="192">
        <f>'Year Four'!I18</f>
        <v>0</v>
      </c>
      <c r="J117" s="200">
        <f t="shared" ref="J117:J120" si="32">ROUND(I117/12*D117*E117,0)</f>
        <v>0</v>
      </c>
      <c r="K117" s="194">
        <f>'Year Four'!K18</f>
        <v>0.43403407199999999</v>
      </c>
      <c r="L117" s="187"/>
      <c r="M117" s="196">
        <f t="shared" ref="M117:M120" si="33">ROUND(J117*K117,0)</f>
        <v>0</v>
      </c>
      <c r="N117" s="195">
        <f>J117+M117</f>
        <v>0</v>
      </c>
      <c r="P117" s="51" t="s">
        <v>47</v>
      </c>
    </row>
    <row r="118" spans="1:16" x14ac:dyDescent="0.2">
      <c r="A118" s="189">
        <v>3</v>
      </c>
      <c r="B118" s="190" t="str">
        <f>'Year Four'!B19</f>
        <v>insert name</v>
      </c>
      <c r="C118" s="190" t="str">
        <f>'Year Four'!C19</f>
        <v>P&amp;S Regular Salaried - FULL ELIGIBILITY</v>
      </c>
      <c r="D118" s="281">
        <v>0</v>
      </c>
      <c r="E118" s="282"/>
      <c r="F118" s="199">
        <f t="shared" si="31"/>
        <v>0</v>
      </c>
      <c r="G118" s="479"/>
      <c r="H118" s="480"/>
      <c r="I118" s="192">
        <f>'Year Four'!I19</f>
        <v>0</v>
      </c>
      <c r="J118" s="200">
        <f t="shared" si="32"/>
        <v>0</v>
      </c>
      <c r="K118" s="194">
        <f>'Year Four'!K19</f>
        <v>0.43403407199999999</v>
      </c>
      <c r="L118" s="187"/>
      <c r="M118" s="196">
        <f t="shared" si="33"/>
        <v>0</v>
      </c>
      <c r="N118" s="195">
        <f>J118+M118</f>
        <v>0</v>
      </c>
    </row>
    <row r="119" spans="1:16" x14ac:dyDescent="0.2">
      <c r="A119" s="189">
        <v>4</v>
      </c>
      <c r="B119" s="190" t="str">
        <f>'Year Four'!B20</f>
        <v>insert name</v>
      </c>
      <c r="C119" s="190" t="str">
        <f>'Year Four'!C20</f>
        <v>P&amp;S Regular Salaried - FULL ELIGIBILITY</v>
      </c>
      <c r="D119" s="281">
        <v>0</v>
      </c>
      <c r="E119" s="282"/>
      <c r="F119" s="199">
        <f t="shared" si="31"/>
        <v>0</v>
      </c>
      <c r="G119" s="479"/>
      <c r="H119" s="480"/>
      <c r="I119" s="192">
        <f>'Year Four'!I20</f>
        <v>0</v>
      </c>
      <c r="J119" s="200">
        <f t="shared" si="32"/>
        <v>0</v>
      </c>
      <c r="K119" s="194">
        <f>'Year Four'!K20</f>
        <v>0.43403407199999999</v>
      </c>
      <c r="L119" s="187"/>
      <c r="M119" s="196">
        <f t="shared" si="33"/>
        <v>0</v>
      </c>
      <c r="N119" s="195">
        <f>J119+M119</f>
        <v>0</v>
      </c>
    </row>
    <row r="120" spans="1:16" x14ac:dyDescent="0.2">
      <c r="A120" s="189">
        <v>5</v>
      </c>
      <c r="B120" s="190" t="str">
        <f>'Year Four'!B21</f>
        <v>insert name</v>
      </c>
      <c r="C120" s="190" t="str">
        <f>'Year Four'!C21</f>
        <v>P&amp;S Regular Salaried - FULL ELIGIBILITY</v>
      </c>
      <c r="D120" s="281">
        <v>0</v>
      </c>
      <c r="E120" s="282"/>
      <c r="F120" s="199">
        <f t="shared" si="31"/>
        <v>0</v>
      </c>
      <c r="G120" s="479"/>
      <c r="H120" s="480"/>
      <c r="I120" s="192">
        <f>'Year Four'!I21</f>
        <v>0</v>
      </c>
      <c r="J120" s="200">
        <f t="shared" si="32"/>
        <v>0</v>
      </c>
      <c r="K120" s="194">
        <f>'Year Four'!K21</f>
        <v>0.43403407199999999</v>
      </c>
      <c r="L120" s="187"/>
      <c r="M120" s="196">
        <f t="shared" si="33"/>
        <v>0</v>
      </c>
      <c r="N120" s="195">
        <f>J120+M120</f>
        <v>0</v>
      </c>
    </row>
    <row r="121" spans="1:16" x14ac:dyDescent="0.2">
      <c r="A121" s="474"/>
      <c r="B121" s="475"/>
      <c r="C121" s="475"/>
      <c r="D121" s="475"/>
      <c r="E121" s="475"/>
      <c r="F121" s="475"/>
      <c r="G121" s="475"/>
      <c r="H121" s="475"/>
      <c r="I121" s="475"/>
      <c r="J121" s="475"/>
      <c r="K121" s="475"/>
      <c r="L121" s="475"/>
      <c r="M121" s="475"/>
      <c r="N121" s="476"/>
    </row>
    <row r="122" spans="1:16" x14ac:dyDescent="0.2">
      <c r="A122" s="451" t="s">
        <v>116</v>
      </c>
      <c r="B122" s="318"/>
      <c r="C122" s="318"/>
      <c r="D122" s="318"/>
      <c r="E122" s="318"/>
      <c r="F122" s="318"/>
      <c r="G122" s="318"/>
      <c r="H122" s="318"/>
      <c r="I122" s="318"/>
      <c r="J122" s="92">
        <f>SUM(J116:J120)</f>
        <v>0</v>
      </c>
      <c r="K122" s="360"/>
      <c r="L122" s="361"/>
      <c r="M122" s="92">
        <f>SUM(M116:M120)</f>
        <v>0</v>
      </c>
      <c r="N122" s="181">
        <f>SUM(N116:N120)</f>
        <v>0</v>
      </c>
    </row>
    <row r="123" spans="1:16" x14ac:dyDescent="0.2">
      <c r="A123" s="474"/>
      <c r="B123" s="475"/>
      <c r="C123" s="475"/>
      <c r="D123" s="475"/>
      <c r="E123" s="475"/>
      <c r="F123" s="475"/>
      <c r="G123" s="475"/>
      <c r="H123" s="475"/>
      <c r="I123" s="475"/>
      <c r="J123" s="475"/>
      <c r="K123" s="475"/>
      <c r="L123" s="475"/>
      <c r="M123" s="475"/>
      <c r="N123" s="476"/>
    </row>
    <row r="124" spans="1:16" ht="36" x14ac:dyDescent="0.2">
      <c r="A124" s="185"/>
      <c r="B124" s="149" t="s">
        <v>51</v>
      </c>
      <c r="C124" s="201"/>
      <c r="D124" s="164" t="s">
        <v>266</v>
      </c>
      <c r="E124" s="164" t="s">
        <v>267</v>
      </c>
      <c r="F124" s="164" t="s">
        <v>268</v>
      </c>
      <c r="G124" s="165" t="s">
        <v>269</v>
      </c>
      <c r="H124" s="201"/>
      <c r="I124" s="150" t="s">
        <v>231</v>
      </c>
      <c r="J124" s="186" t="s">
        <v>203</v>
      </c>
      <c r="K124" s="458"/>
      <c r="L124" s="459"/>
      <c r="M124" s="460"/>
      <c r="N124" s="188" t="s">
        <v>335</v>
      </c>
    </row>
    <row r="125" spans="1:16" x14ac:dyDescent="0.2">
      <c r="A125" s="189">
        <v>1</v>
      </c>
      <c r="B125" s="475" t="s">
        <v>52</v>
      </c>
      <c r="C125" s="475"/>
      <c r="D125" s="283"/>
      <c r="E125" s="282"/>
      <c r="F125" s="283"/>
      <c r="G125" s="283"/>
      <c r="H125" s="199"/>
      <c r="I125" s="284">
        <v>0</v>
      </c>
      <c r="J125" s="196">
        <f>ROUND((D125*I125*E125)+(F125*I125*G125),0)</f>
        <v>0</v>
      </c>
      <c r="K125" s="458"/>
      <c r="L125" s="459"/>
      <c r="M125" s="460"/>
      <c r="N125" s="195">
        <f>J125</f>
        <v>0</v>
      </c>
    </row>
    <row r="126" spans="1:16" x14ac:dyDescent="0.2">
      <c r="A126" s="189">
        <v>2</v>
      </c>
      <c r="B126" s="475" t="s">
        <v>52</v>
      </c>
      <c r="C126" s="475"/>
      <c r="D126" s="283"/>
      <c r="E126" s="282"/>
      <c r="F126" s="283"/>
      <c r="G126" s="283"/>
      <c r="H126" s="199"/>
      <c r="I126" s="284">
        <v>0</v>
      </c>
      <c r="J126" s="196">
        <f t="shared" ref="J126:J128" si="34">ROUND((D126*I126*E126)+(F126*I126*G126),0)</f>
        <v>0</v>
      </c>
      <c r="K126" s="458"/>
      <c r="L126" s="459"/>
      <c r="M126" s="460"/>
      <c r="N126" s="195">
        <f t="shared" ref="N126:N128" si="35">J126</f>
        <v>0</v>
      </c>
    </row>
    <row r="127" spans="1:16" x14ac:dyDescent="0.2">
      <c r="A127" s="189">
        <v>3</v>
      </c>
      <c r="B127" s="475" t="s">
        <v>6</v>
      </c>
      <c r="C127" s="475"/>
      <c r="D127" s="283"/>
      <c r="E127" s="282"/>
      <c r="F127" s="283"/>
      <c r="G127" s="283"/>
      <c r="H127" s="199"/>
      <c r="I127" s="284">
        <v>0</v>
      </c>
      <c r="J127" s="196">
        <f t="shared" si="34"/>
        <v>0</v>
      </c>
      <c r="K127" s="458"/>
      <c r="L127" s="459"/>
      <c r="M127" s="460"/>
      <c r="N127" s="195">
        <f t="shared" si="35"/>
        <v>0</v>
      </c>
    </row>
    <row r="128" spans="1:16" x14ac:dyDescent="0.2">
      <c r="A128" s="189">
        <v>4</v>
      </c>
      <c r="B128" s="475" t="s">
        <v>6</v>
      </c>
      <c r="C128" s="475"/>
      <c r="D128" s="283"/>
      <c r="E128" s="282"/>
      <c r="F128" s="283"/>
      <c r="G128" s="283"/>
      <c r="H128" s="199"/>
      <c r="I128" s="284">
        <v>0</v>
      </c>
      <c r="J128" s="196">
        <f t="shared" si="34"/>
        <v>0</v>
      </c>
      <c r="K128" s="458"/>
      <c r="L128" s="459"/>
      <c r="M128" s="460"/>
      <c r="N128" s="195">
        <f t="shared" si="35"/>
        <v>0</v>
      </c>
    </row>
    <row r="129" spans="1:14" x14ac:dyDescent="0.2">
      <c r="A129" s="474"/>
      <c r="B129" s="475"/>
      <c r="C129" s="475"/>
      <c r="D129" s="475"/>
      <c r="E129" s="475"/>
      <c r="F129" s="475"/>
      <c r="G129" s="475"/>
      <c r="H129" s="475"/>
      <c r="I129" s="475"/>
      <c r="J129" s="475"/>
      <c r="K129" s="475"/>
      <c r="L129" s="475"/>
      <c r="M129" s="475"/>
      <c r="N129" s="476"/>
    </row>
    <row r="130" spans="1:14" ht="24" x14ac:dyDescent="0.2">
      <c r="A130" s="189"/>
      <c r="B130" s="190"/>
      <c r="C130" s="149" t="s">
        <v>187</v>
      </c>
      <c r="D130" s="166" t="s">
        <v>270</v>
      </c>
      <c r="E130" s="202" t="s">
        <v>108</v>
      </c>
      <c r="F130" s="202" t="s">
        <v>46</v>
      </c>
      <c r="G130" s="477"/>
      <c r="H130" s="477"/>
      <c r="I130" s="477"/>
      <c r="J130" s="186" t="s">
        <v>203</v>
      </c>
      <c r="K130" s="471"/>
      <c r="L130" s="472"/>
      <c r="M130" s="473"/>
      <c r="N130" s="188" t="s">
        <v>335</v>
      </c>
    </row>
    <row r="131" spans="1:14" x14ac:dyDescent="0.2">
      <c r="A131" s="189">
        <v>5</v>
      </c>
      <c r="B131" s="190" t="s">
        <v>0</v>
      </c>
      <c r="C131" s="190" t="str">
        <f>GAOne</f>
        <v>All other Master's students</v>
      </c>
      <c r="D131" s="283"/>
      <c r="E131" s="285">
        <v>0</v>
      </c>
      <c r="F131" s="203">
        <f>F97*1.03</f>
        <v>12146.753332</v>
      </c>
      <c r="G131" s="478"/>
      <c r="H131" s="478"/>
      <c r="I131" s="478"/>
      <c r="J131" s="196">
        <f>ROUND((D131*E131*F131),0)</f>
        <v>0</v>
      </c>
      <c r="K131" s="471"/>
      <c r="L131" s="472"/>
      <c r="M131" s="473"/>
      <c r="N131" s="204">
        <f>J131</f>
        <v>0</v>
      </c>
    </row>
    <row r="132" spans="1:14" x14ac:dyDescent="0.2">
      <c r="A132" s="189">
        <v>6</v>
      </c>
      <c r="B132" s="190" t="s">
        <v>0</v>
      </c>
      <c r="C132" s="190" t="str">
        <f>GATwo</f>
        <v>All other Master's students</v>
      </c>
      <c r="D132" s="283"/>
      <c r="E132" s="285">
        <v>0</v>
      </c>
      <c r="F132" s="203">
        <f>F98*1.03</f>
        <v>12146.753332</v>
      </c>
      <c r="G132" s="478"/>
      <c r="H132" s="478"/>
      <c r="I132" s="478"/>
      <c r="J132" s="196">
        <f>ROUND((D132*E132*F132),0)</f>
        <v>0</v>
      </c>
      <c r="K132" s="471"/>
      <c r="L132" s="472"/>
      <c r="M132" s="473"/>
      <c r="N132" s="204">
        <f>J132</f>
        <v>0</v>
      </c>
    </row>
    <row r="133" spans="1:14" x14ac:dyDescent="0.2">
      <c r="A133" s="474"/>
      <c r="B133" s="475"/>
      <c r="C133" s="475"/>
      <c r="D133" s="475"/>
      <c r="E133" s="475"/>
      <c r="F133" s="475"/>
      <c r="G133" s="475"/>
      <c r="H133" s="475"/>
      <c r="I133" s="475"/>
      <c r="J133" s="475"/>
      <c r="K133" s="475"/>
      <c r="L133" s="475"/>
      <c r="M133" s="475"/>
      <c r="N133" s="476"/>
    </row>
    <row r="134" spans="1:14" x14ac:dyDescent="0.2">
      <c r="A134" s="451" t="s">
        <v>289</v>
      </c>
      <c r="B134" s="318"/>
      <c r="C134" s="318"/>
      <c r="D134" s="318"/>
      <c r="E134" s="318"/>
      <c r="F134" s="318"/>
      <c r="G134" s="318"/>
      <c r="H134" s="318"/>
      <c r="I134" s="318"/>
      <c r="J134" s="102">
        <f>SUM(J125:J132)</f>
        <v>0</v>
      </c>
      <c r="K134" s="391"/>
      <c r="L134" s="392"/>
      <c r="M134" s="393"/>
      <c r="N134" s="181">
        <f>SUM(N125:N132)</f>
        <v>0</v>
      </c>
    </row>
    <row r="135" spans="1:14" ht="26.1" customHeight="1" x14ac:dyDescent="0.2">
      <c r="A135" s="436"/>
      <c r="B135" s="437"/>
      <c r="C135" s="437"/>
      <c r="D135" s="437"/>
      <c r="E135" s="437"/>
      <c r="F135" s="437"/>
      <c r="G135" s="437"/>
      <c r="H135" s="437"/>
      <c r="I135" s="438"/>
      <c r="J135" s="164" t="s">
        <v>336</v>
      </c>
      <c r="K135" s="439"/>
      <c r="L135" s="438"/>
      <c r="M135" s="164" t="s">
        <v>337</v>
      </c>
      <c r="N135" s="164" t="s">
        <v>338</v>
      </c>
    </row>
    <row r="136" spans="1:14" x14ac:dyDescent="0.2">
      <c r="A136" s="451" t="s">
        <v>201</v>
      </c>
      <c r="B136" s="318"/>
      <c r="C136" s="318"/>
      <c r="D136" s="318"/>
      <c r="E136" s="318"/>
      <c r="F136" s="318"/>
      <c r="G136" s="318"/>
      <c r="H136" s="318"/>
      <c r="I136" s="318"/>
      <c r="J136" s="92">
        <f>+SUM(J113+J134+J122)</f>
        <v>0</v>
      </c>
      <c r="K136" s="325"/>
      <c r="L136" s="325"/>
      <c r="M136" s="92">
        <f>+SUM(M113+M134+M122)</f>
        <v>0</v>
      </c>
      <c r="N136" s="181">
        <f>+SUM(N113+N134+N122)</f>
        <v>0</v>
      </c>
    </row>
    <row r="137" spans="1:14" x14ac:dyDescent="0.2">
      <c r="A137" s="488"/>
      <c r="B137" s="489"/>
      <c r="C137" s="489"/>
      <c r="D137" s="489"/>
      <c r="E137" s="489"/>
      <c r="F137" s="489"/>
      <c r="G137" s="489"/>
      <c r="H137" s="489"/>
      <c r="I137" s="489"/>
      <c r="J137" s="489"/>
      <c r="K137" s="489"/>
      <c r="L137" s="489"/>
      <c r="M137" s="489"/>
      <c r="N137" s="490"/>
    </row>
    <row r="138" spans="1:14" ht="23.25" customHeight="1" x14ac:dyDescent="0.2">
      <c r="A138" s="464" t="s">
        <v>193</v>
      </c>
      <c r="B138" s="465"/>
      <c r="C138" s="465"/>
      <c r="D138" s="465"/>
      <c r="E138" s="465"/>
      <c r="F138" s="465"/>
      <c r="G138" s="465"/>
      <c r="H138" s="465"/>
      <c r="I138" s="465"/>
      <c r="J138" s="465"/>
      <c r="K138" s="465"/>
      <c r="L138" s="465"/>
      <c r="M138" s="465"/>
      <c r="N138" s="466"/>
    </row>
    <row r="139" spans="1:14" ht="36" x14ac:dyDescent="0.2">
      <c r="A139" s="177"/>
      <c r="B139" s="80" t="s">
        <v>53</v>
      </c>
      <c r="C139" s="80" t="s">
        <v>187</v>
      </c>
      <c r="D139" s="81" t="s">
        <v>126</v>
      </c>
      <c r="E139" s="81" t="s">
        <v>13</v>
      </c>
      <c r="F139" s="467"/>
      <c r="G139" s="468"/>
      <c r="H139" s="469"/>
      <c r="I139" s="139" t="s">
        <v>188</v>
      </c>
      <c r="J139" s="140" t="s">
        <v>203</v>
      </c>
      <c r="K139" s="159" t="s">
        <v>17</v>
      </c>
      <c r="L139" s="159"/>
      <c r="M139" s="140" t="s">
        <v>50</v>
      </c>
      <c r="N139" s="178" t="s">
        <v>335</v>
      </c>
    </row>
    <row r="140" spans="1:14" x14ac:dyDescent="0.2">
      <c r="A140" s="179">
        <v>1</v>
      </c>
      <c r="B140" s="157" t="str">
        <f>'Year Five'!B7</f>
        <v>insert name</v>
      </c>
      <c r="C140" s="157" t="str">
        <f>'Year Five'!C7</f>
        <v>Unit Faculty - Salary or Temp</v>
      </c>
      <c r="D140" s="281">
        <v>0</v>
      </c>
      <c r="E140" s="85">
        <f>D140*9</f>
        <v>0</v>
      </c>
      <c r="F140" s="467"/>
      <c r="G140" s="468"/>
      <c r="H140" s="469"/>
      <c r="I140" s="87">
        <f>'Year Five'!I7</f>
        <v>0</v>
      </c>
      <c r="J140" s="88">
        <f>ROUND((I140*D140),0)</f>
        <v>0</v>
      </c>
      <c r="K140" s="89">
        <f>'Year Five'!K7</f>
        <v>0.41781881376000002</v>
      </c>
      <c r="L140" s="159"/>
      <c r="M140" s="88">
        <f>ROUND(((D140*I140)*K140),0)</f>
        <v>0</v>
      </c>
      <c r="N140" s="180">
        <f t="shared" ref="N140:N145" si="36">J140+M140</f>
        <v>0</v>
      </c>
    </row>
    <row r="141" spans="1:14" x14ac:dyDescent="0.2">
      <c r="A141" s="179">
        <v>2</v>
      </c>
      <c r="B141" s="157" t="str">
        <f>'Year Five'!B8</f>
        <v>insert name</v>
      </c>
      <c r="C141" s="157" t="str">
        <f>'Year Five'!C8</f>
        <v>Unit Faculty - Salary or Temp</v>
      </c>
      <c r="D141" s="281">
        <v>0</v>
      </c>
      <c r="E141" s="85">
        <f t="shared" ref="E141:E145" si="37">D141*9</f>
        <v>0</v>
      </c>
      <c r="F141" s="467"/>
      <c r="G141" s="468"/>
      <c r="H141" s="469"/>
      <c r="I141" s="87">
        <f>'Year Five'!I8</f>
        <v>0</v>
      </c>
      <c r="J141" s="88">
        <f t="shared" ref="J141:J145" si="38">ROUND((I141*D141),0)</f>
        <v>0</v>
      </c>
      <c r="K141" s="89">
        <f>'Year Five'!K8</f>
        <v>0.41781881376000002</v>
      </c>
      <c r="L141" s="159"/>
      <c r="M141" s="88">
        <f t="shared" ref="M141:M145" si="39">ROUND(((D141*I141)*K141),0)</f>
        <v>0</v>
      </c>
      <c r="N141" s="180">
        <f t="shared" si="36"/>
        <v>0</v>
      </c>
    </row>
    <row r="142" spans="1:14" x14ac:dyDescent="0.2">
      <c r="A142" s="179">
        <v>3</v>
      </c>
      <c r="B142" s="157" t="str">
        <f>'Year Five'!B9</f>
        <v>insert name</v>
      </c>
      <c r="C142" s="157" t="str">
        <f>'Year Five'!C9</f>
        <v>Unit Faculty - Salary or Temp</v>
      </c>
      <c r="D142" s="281">
        <v>0</v>
      </c>
      <c r="E142" s="85">
        <f t="shared" si="37"/>
        <v>0</v>
      </c>
      <c r="F142" s="467"/>
      <c r="G142" s="468"/>
      <c r="H142" s="469"/>
      <c r="I142" s="87">
        <f>'Year Five'!I9</f>
        <v>0</v>
      </c>
      <c r="J142" s="88">
        <f t="shared" si="38"/>
        <v>0</v>
      </c>
      <c r="K142" s="89">
        <f>'Year Five'!K9</f>
        <v>0.41781881376000002</v>
      </c>
      <c r="L142" s="159"/>
      <c r="M142" s="88">
        <f t="shared" si="39"/>
        <v>0</v>
      </c>
      <c r="N142" s="180">
        <f t="shared" si="36"/>
        <v>0</v>
      </c>
    </row>
    <row r="143" spans="1:14" x14ac:dyDescent="0.2">
      <c r="A143" s="179">
        <v>4</v>
      </c>
      <c r="B143" s="157" t="str">
        <f>'Year Five'!B10</f>
        <v>insert name</v>
      </c>
      <c r="C143" s="157" t="str">
        <f>'Year Five'!C10</f>
        <v>Unit Faculty - Salary or Temp</v>
      </c>
      <c r="D143" s="281">
        <v>0</v>
      </c>
      <c r="E143" s="85">
        <f t="shared" si="37"/>
        <v>0</v>
      </c>
      <c r="F143" s="467"/>
      <c r="G143" s="468"/>
      <c r="H143" s="469"/>
      <c r="I143" s="87">
        <f>'Year Five'!I10</f>
        <v>0</v>
      </c>
      <c r="J143" s="88">
        <f t="shared" si="38"/>
        <v>0</v>
      </c>
      <c r="K143" s="89">
        <f>'Year Five'!K10</f>
        <v>0.41781881376000002</v>
      </c>
      <c r="L143" s="159"/>
      <c r="M143" s="88">
        <f t="shared" si="39"/>
        <v>0</v>
      </c>
      <c r="N143" s="180">
        <f t="shared" si="36"/>
        <v>0</v>
      </c>
    </row>
    <row r="144" spans="1:14" x14ac:dyDescent="0.2">
      <c r="A144" s="179">
        <v>5</v>
      </c>
      <c r="B144" s="157" t="str">
        <f>'Year Five'!B11</f>
        <v>insert name</v>
      </c>
      <c r="C144" s="157" t="str">
        <f>'Year Five'!C11</f>
        <v>Unit Faculty - Salary or Temp</v>
      </c>
      <c r="D144" s="281">
        <v>0</v>
      </c>
      <c r="E144" s="85">
        <f t="shared" si="37"/>
        <v>0</v>
      </c>
      <c r="F144" s="467"/>
      <c r="G144" s="468"/>
      <c r="H144" s="469"/>
      <c r="I144" s="87">
        <f>'Year Five'!I11</f>
        <v>0</v>
      </c>
      <c r="J144" s="88">
        <f t="shared" si="38"/>
        <v>0</v>
      </c>
      <c r="K144" s="89">
        <f>'Year Five'!K11</f>
        <v>0.41781881376000002</v>
      </c>
      <c r="L144" s="159"/>
      <c r="M144" s="88">
        <f t="shared" si="39"/>
        <v>0</v>
      </c>
      <c r="N144" s="180">
        <f t="shared" si="36"/>
        <v>0</v>
      </c>
    </row>
    <row r="145" spans="1:14" x14ac:dyDescent="0.2">
      <c r="A145" s="179">
        <v>6</v>
      </c>
      <c r="B145" s="157" t="str">
        <f>'Year Five'!B12</f>
        <v>insert name</v>
      </c>
      <c r="C145" s="157" t="str">
        <f>'Year Five'!C12</f>
        <v>Unit Faculty - Salary or Temp</v>
      </c>
      <c r="D145" s="281">
        <v>0</v>
      </c>
      <c r="E145" s="85">
        <f t="shared" si="37"/>
        <v>0</v>
      </c>
      <c r="F145" s="467"/>
      <c r="G145" s="468"/>
      <c r="H145" s="469"/>
      <c r="I145" s="87">
        <f>'Year Five'!I12</f>
        <v>0</v>
      </c>
      <c r="J145" s="88">
        <f t="shared" si="38"/>
        <v>0</v>
      </c>
      <c r="K145" s="89">
        <f>'Year Five'!K12</f>
        <v>0.41781881376000002</v>
      </c>
      <c r="L145" s="159"/>
      <c r="M145" s="88">
        <f t="shared" si="39"/>
        <v>0</v>
      </c>
      <c r="N145" s="180">
        <f t="shared" si="36"/>
        <v>0</v>
      </c>
    </row>
    <row r="146" spans="1:14" x14ac:dyDescent="0.2">
      <c r="A146" s="432"/>
      <c r="B146" s="333"/>
      <c r="C146" s="333"/>
      <c r="D146" s="333"/>
      <c r="E146" s="333"/>
      <c r="F146" s="333"/>
      <c r="G146" s="333"/>
      <c r="H146" s="333"/>
      <c r="I146" s="333"/>
      <c r="J146" s="333"/>
      <c r="K146" s="333"/>
      <c r="L146" s="333"/>
      <c r="M146" s="333"/>
      <c r="N146" s="470"/>
    </row>
    <row r="147" spans="1:14" x14ac:dyDescent="0.2">
      <c r="A147" s="451" t="s">
        <v>115</v>
      </c>
      <c r="B147" s="318"/>
      <c r="C147" s="318"/>
      <c r="D147" s="318"/>
      <c r="E147" s="318"/>
      <c r="F147" s="318"/>
      <c r="G147" s="318"/>
      <c r="H147" s="318"/>
      <c r="I147" s="318"/>
      <c r="J147" s="92">
        <f>SUM(J140:J145)</f>
        <v>0</v>
      </c>
      <c r="K147" s="360"/>
      <c r="L147" s="361"/>
      <c r="M147" s="93">
        <f>SUM(M140:M145)</f>
        <v>0</v>
      </c>
      <c r="N147" s="181">
        <f>SUM(N140:N145)</f>
        <v>0</v>
      </c>
    </row>
    <row r="148" spans="1:14" x14ac:dyDescent="0.2">
      <c r="A148" s="443"/>
      <c r="B148" s="312"/>
      <c r="C148" s="312"/>
      <c r="D148" s="312"/>
      <c r="E148" s="312"/>
      <c r="F148" s="312"/>
      <c r="G148" s="312"/>
      <c r="H148" s="312"/>
      <c r="I148" s="312"/>
      <c r="J148" s="312"/>
      <c r="K148" s="312"/>
      <c r="L148" s="312"/>
      <c r="M148" s="312"/>
      <c r="N148" s="444"/>
    </row>
    <row r="149" spans="1:14" ht="24" x14ac:dyDescent="0.2">
      <c r="A149" s="182"/>
      <c r="B149" s="80" t="s">
        <v>48</v>
      </c>
      <c r="C149" s="80" t="s">
        <v>187</v>
      </c>
      <c r="D149" s="142" t="s">
        <v>265</v>
      </c>
      <c r="E149" s="143" t="s">
        <v>76</v>
      </c>
      <c r="F149" s="142" t="s">
        <v>13</v>
      </c>
      <c r="G149" s="365"/>
      <c r="H149" s="366"/>
      <c r="I149" s="139" t="s">
        <v>188</v>
      </c>
      <c r="J149" s="140" t="s">
        <v>203</v>
      </c>
      <c r="K149" s="159" t="s">
        <v>17</v>
      </c>
      <c r="L149" s="159"/>
      <c r="M149" s="140" t="s">
        <v>50</v>
      </c>
      <c r="N149" s="178" t="s">
        <v>335</v>
      </c>
    </row>
    <row r="150" spans="1:14" x14ac:dyDescent="0.2">
      <c r="A150" s="179">
        <v>1</v>
      </c>
      <c r="B150" s="157" t="str">
        <f>'Year Five'!B17</f>
        <v>insert name</v>
      </c>
      <c r="C150" s="157" t="str">
        <f>'Year Five'!C17</f>
        <v>P&amp;S Regular Salaried - FULL ELIGIBILITY</v>
      </c>
      <c r="D150" s="281">
        <v>0</v>
      </c>
      <c r="E150" s="282"/>
      <c r="F150" s="94">
        <f>D150*E150</f>
        <v>0</v>
      </c>
      <c r="G150" s="365"/>
      <c r="H150" s="366"/>
      <c r="I150" s="87">
        <f>'Year Five'!I17</f>
        <v>0</v>
      </c>
      <c r="J150" s="95">
        <f>ROUND(I150/12*D150*E150,0)</f>
        <v>0</v>
      </c>
      <c r="K150" s="89">
        <f>'Year Five'!K17</f>
        <v>0.44271475344</v>
      </c>
      <c r="L150" s="159"/>
      <c r="M150" s="90">
        <f>ROUND(J150*K150,0)</f>
        <v>0</v>
      </c>
      <c r="N150" s="180">
        <f>J150+M150</f>
        <v>0</v>
      </c>
    </row>
    <row r="151" spans="1:14" x14ac:dyDescent="0.2">
      <c r="A151" s="179">
        <v>2</v>
      </c>
      <c r="B151" s="157" t="str">
        <f>'Year Five'!B18</f>
        <v>insert name</v>
      </c>
      <c r="C151" s="157" t="str">
        <f>'Year Five'!C18</f>
        <v>P&amp;S Regular Salaried - FULL ELIGIBILITY</v>
      </c>
      <c r="D151" s="281">
        <v>0</v>
      </c>
      <c r="E151" s="282"/>
      <c r="F151" s="94">
        <f t="shared" ref="F151:F154" si="40">D151*E151</f>
        <v>0</v>
      </c>
      <c r="G151" s="365"/>
      <c r="H151" s="366"/>
      <c r="I151" s="87">
        <f>'Year Five'!I18</f>
        <v>0</v>
      </c>
      <c r="J151" s="95">
        <f t="shared" ref="J151:J154" si="41">ROUND(I151/12*D151*E151,0)</f>
        <v>0</v>
      </c>
      <c r="K151" s="89">
        <f>'Year Five'!K18</f>
        <v>0.44271475344</v>
      </c>
      <c r="L151" s="159"/>
      <c r="M151" s="90">
        <f t="shared" ref="M151:M154" si="42">ROUND(J151*K151,0)</f>
        <v>0</v>
      </c>
      <c r="N151" s="180">
        <f>J151+M151</f>
        <v>0</v>
      </c>
    </row>
    <row r="152" spans="1:14" x14ac:dyDescent="0.2">
      <c r="A152" s="179">
        <v>3</v>
      </c>
      <c r="B152" s="157" t="str">
        <f>'Year Five'!B19</f>
        <v>insert name</v>
      </c>
      <c r="C152" s="157" t="str">
        <f>'Year Five'!C19</f>
        <v>P&amp;S Regular Salaried - FULL ELIGIBILITY</v>
      </c>
      <c r="D152" s="281">
        <v>0</v>
      </c>
      <c r="E152" s="282"/>
      <c r="F152" s="94">
        <f t="shared" si="40"/>
        <v>0</v>
      </c>
      <c r="G152" s="365"/>
      <c r="H152" s="366"/>
      <c r="I152" s="87">
        <f>'Year Five'!I19</f>
        <v>0</v>
      </c>
      <c r="J152" s="95">
        <f t="shared" si="41"/>
        <v>0</v>
      </c>
      <c r="K152" s="89">
        <f>'Year Five'!K19</f>
        <v>0.44271475344</v>
      </c>
      <c r="L152" s="159"/>
      <c r="M152" s="90">
        <f t="shared" si="42"/>
        <v>0</v>
      </c>
      <c r="N152" s="180">
        <f>J152+M152</f>
        <v>0</v>
      </c>
    </row>
    <row r="153" spans="1:14" x14ac:dyDescent="0.2">
      <c r="A153" s="179">
        <v>4</v>
      </c>
      <c r="B153" s="157" t="str">
        <f>'Year Five'!B20</f>
        <v>insert name</v>
      </c>
      <c r="C153" s="157" t="str">
        <f>'Year Five'!C20</f>
        <v>P&amp;S Regular Salaried - FULL ELIGIBILITY</v>
      </c>
      <c r="D153" s="281">
        <v>0</v>
      </c>
      <c r="E153" s="282"/>
      <c r="F153" s="94">
        <f t="shared" si="40"/>
        <v>0</v>
      </c>
      <c r="G153" s="365"/>
      <c r="H153" s="366"/>
      <c r="I153" s="87">
        <f>'Year Five'!I20</f>
        <v>0</v>
      </c>
      <c r="J153" s="95">
        <f t="shared" si="41"/>
        <v>0</v>
      </c>
      <c r="K153" s="89">
        <f>'Year Five'!K20</f>
        <v>0.44271475344</v>
      </c>
      <c r="L153" s="159"/>
      <c r="M153" s="90">
        <f t="shared" si="42"/>
        <v>0</v>
      </c>
      <c r="N153" s="180">
        <f>J153+M153</f>
        <v>0</v>
      </c>
    </row>
    <row r="154" spans="1:14" x14ac:dyDescent="0.2">
      <c r="A154" s="179">
        <v>5</v>
      </c>
      <c r="B154" s="157" t="str">
        <f>'Year Five'!B21</f>
        <v>insert name</v>
      </c>
      <c r="C154" s="157" t="str">
        <f>'Year Five'!C21</f>
        <v>P&amp;S Regular Salaried - FULL ELIGIBILITY</v>
      </c>
      <c r="D154" s="281">
        <v>0</v>
      </c>
      <c r="E154" s="282"/>
      <c r="F154" s="94">
        <f t="shared" si="40"/>
        <v>0</v>
      </c>
      <c r="G154" s="365"/>
      <c r="H154" s="366"/>
      <c r="I154" s="87">
        <f>'Year Five'!I21</f>
        <v>0</v>
      </c>
      <c r="J154" s="95">
        <f t="shared" si="41"/>
        <v>0</v>
      </c>
      <c r="K154" s="89">
        <f>'Year Five'!K21</f>
        <v>0.44271475344</v>
      </c>
      <c r="L154" s="159"/>
      <c r="M154" s="90">
        <f t="shared" si="42"/>
        <v>0</v>
      </c>
      <c r="N154" s="180">
        <f>J154+M154</f>
        <v>0</v>
      </c>
    </row>
    <row r="155" spans="1:14" x14ac:dyDescent="0.2">
      <c r="A155" s="447"/>
      <c r="B155" s="320"/>
      <c r="C155" s="320"/>
      <c r="D155" s="320"/>
      <c r="E155" s="320"/>
      <c r="F155" s="320"/>
      <c r="G155" s="320"/>
      <c r="H155" s="320"/>
      <c r="I155" s="320"/>
      <c r="J155" s="320"/>
      <c r="K155" s="320"/>
      <c r="L155" s="320"/>
      <c r="M155" s="320"/>
      <c r="N155" s="448"/>
    </row>
    <row r="156" spans="1:14" x14ac:dyDescent="0.2">
      <c r="A156" s="451" t="s">
        <v>116</v>
      </c>
      <c r="B156" s="318"/>
      <c r="C156" s="318"/>
      <c r="D156" s="318"/>
      <c r="E156" s="318"/>
      <c r="F156" s="318"/>
      <c r="G156" s="318"/>
      <c r="H156" s="318"/>
      <c r="I156" s="318"/>
      <c r="J156" s="92">
        <f>SUM(J150:J154)</f>
        <v>0</v>
      </c>
      <c r="K156" s="360"/>
      <c r="L156" s="361"/>
      <c r="M156" s="92">
        <f>SUM(M150:M154)</f>
        <v>0</v>
      </c>
      <c r="N156" s="181">
        <f>SUM(N150:N154)</f>
        <v>0</v>
      </c>
    </row>
    <row r="157" spans="1:14" x14ac:dyDescent="0.2">
      <c r="A157" s="443"/>
      <c r="B157" s="312"/>
      <c r="C157" s="312"/>
      <c r="D157" s="312"/>
      <c r="E157" s="312"/>
      <c r="F157" s="312"/>
      <c r="G157" s="312"/>
      <c r="H157" s="312"/>
      <c r="I157" s="312"/>
      <c r="J157" s="312"/>
      <c r="K157" s="312"/>
      <c r="L157" s="312"/>
      <c r="M157" s="312"/>
      <c r="N157" s="444"/>
    </row>
    <row r="158" spans="1:14" ht="36" x14ac:dyDescent="0.2">
      <c r="A158" s="183"/>
      <c r="B158" s="97" t="s">
        <v>51</v>
      </c>
      <c r="C158" s="96"/>
      <c r="D158" s="81" t="s">
        <v>266</v>
      </c>
      <c r="E158" s="144" t="s">
        <v>267</v>
      </c>
      <c r="F158" s="144" t="s">
        <v>268</v>
      </c>
      <c r="G158" s="145" t="s">
        <v>269</v>
      </c>
      <c r="H158" s="96"/>
      <c r="I158" s="139" t="s">
        <v>231</v>
      </c>
      <c r="J158" s="140" t="s">
        <v>203</v>
      </c>
      <c r="K158" s="354"/>
      <c r="L158" s="355"/>
      <c r="M158" s="356"/>
      <c r="N158" s="178" t="s">
        <v>335</v>
      </c>
    </row>
    <row r="159" spans="1:14" x14ac:dyDescent="0.2">
      <c r="A159" s="179">
        <v>1</v>
      </c>
      <c r="B159" s="320" t="s">
        <v>52</v>
      </c>
      <c r="C159" s="320"/>
      <c r="D159" s="283"/>
      <c r="E159" s="282"/>
      <c r="F159" s="283"/>
      <c r="G159" s="283"/>
      <c r="H159" s="98"/>
      <c r="I159" s="284">
        <v>0</v>
      </c>
      <c r="J159" s="90">
        <f>ROUND((D159*I159*E159)+(F159*I159*G159),0)</f>
        <v>0</v>
      </c>
      <c r="K159" s="354"/>
      <c r="L159" s="355"/>
      <c r="M159" s="356"/>
      <c r="N159" s="180">
        <f>J159</f>
        <v>0</v>
      </c>
    </row>
    <row r="160" spans="1:14" x14ac:dyDescent="0.2">
      <c r="A160" s="179">
        <v>2</v>
      </c>
      <c r="B160" s="320" t="s">
        <v>52</v>
      </c>
      <c r="C160" s="320"/>
      <c r="D160" s="283"/>
      <c r="E160" s="282"/>
      <c r="F160" s="283"/>
      <c r="G160" s="283"/>
      <c r="H160" s="98"/>
      <c r="I160" s="284">
        <v>0</v>
      </c>
      <c r="J160" s="90">
        <f t="shared" ref="J160:J162" si="43">ROUND((D160*I160*E160)+(F160*I160*G160),0)</f>
        <v>0</v>
      </c>
      <c r="K160" s="354"/>
      <c r="L160" s="355"/>
      <c r="M160" s="356"/>
      <c r="N160" s="180">
        <f t="shared" ref="N160:N162" si="44">J160</f>
        <v>0</v>
      </c>
    </row>
    <row r="161" spans="1:14" x14ac:dyDescent="0.2">
      <c r="A161" s="179">
        <v>3</v>
      </c>
      <c r="B161" s="320" t="s">
        <v>6</v>
      </c>
      <c r="C161" s="320"/>
      <c r="D161" s="283"/>
      <c r="E161" s="282"/>
      <c r="F161" s="283"/>
      <c r="G161" s="283"/>
      <c r="H161" s="98"/>
      <c r="I161" s="284">
        <v>0</v>
      </c>
      <c r="J161" s="90">
        <f t="shared" si="43"/>
        <v>0</v>
      </c>
      <c r="K161" s="354"/>
      <c r="L161" s="355"/>
      <c r="M161" s="356"/>
      <c r="N161" s="180">
        <f t="shared" si="44"/>
        <v>0</v>
      </c>
    </row>
    <row r="162" spans="1:14" x14ac:dyDescent="0.2">
      <c r="A162" s="179">
        <v>4</v>
      </c>
      <c r="B162" s="320" t="s">
        <v>6</v>
      </c>
      <c r="C162" s="320"/>
      <c r="D162" s="283"/>
      <c r="E162" s="282"/>
      <c r="F162" s="283"/>
      <c r="G162" s="283"/>
      <c r="H162" s="98"/>
      <c r="I162" s="284">
        <v>0</v>
      </c>
      <c r="J162" s="90">
        <f t="shared" si="43"/>
        <v>0</v>
      </c>
      <c r="K162" s="354"/>
      <c r="L162" s="355"/>
      <c r="M162" s="356"/>
      <c r="N162" s="180">
        <f t="shared" si="44"/>
        <v>0</v>
      </c>
    </row>
    <row r="163" spans="1:14" x14ac:dyDescent="0.2">
      <c r="A163" s="447"/>
      <c r="B163" s="320"/>
      <c r="C163" s="320"/>
      <c r="D163" s="320"/>
      <c r="E163" s="320"/>
      <c r="F163" s="320"/>
      <c r="G163" s="320"/>
      <c r="H163" s="320"/>
      <c r="I163" s="320"/>
      <c r="J163" s="320"/>
      <c r="K163" s="320"/>
      <c r="L163" s="320"/>
      <c r="M163" s="320"/>
      <c r="N163" s="448"/>
    </row>
    <row r="164" spans="1:14" ht="24" x14ac:dyDescent="0.2">
      <c r="A164" s="179"/>
      <c r="B164" s="158"/>
      <c r="C164" s="80" t="s">
        <v>187</v>
      </c>
      <c r="D164" s="146" t="s">
        <v>270</v>
      </c>
      <c r="E164" s="147" t="s">
        <v>108</v>
      </c>
      <c r="F164" s="147" t="s">
        <v>46</v>
      </c>
      <c r="G164" s="367"/>
      <c r="H164" s="367"/>
      <c r="I164" s="367"/>
      <c r="J164" s="140" t="s">
        <v>203</v>
      </c>
      <c r="K164" s="357"/>
      <c r="L164" s="358"/>
      <c r="M164" s="359"/>
      <c r="N164" s="178" t="s">
        <v>335</v>
      </c>
    </row>
    <row r="165" spans="1:14" x14ac:dyDescent="0.2">
      <c r="A165" s="179">
        <v>5</v>
      </c>
      <c r="B165" s="158" t="s">
        <v>0</v>
      </c>
      <c r="C165" s="137" t="str">
        <f>GAOne</f>
        <v>All other Master's students</v>
      </c>
      <c r="D165" s="283"/>
      <c r="E165" s="285">
        <v>0</v>
      </c>
      <c r="F165" s="100">
        <f>F131*1.03</f>
        <v>12511.15593196</v>
      </c>
      <c r="G165" s="368"/>
      <c r="H165" s="368"/>
      <c r="I165" s="368"/>
      <c r="J165" s="91">
        <f>ROUND((D165*E165*F165),0)</f>
        <v>0</v>
      </c>
      <c r="K165" s="357"/>
      <c r="L165" s="358"/>
      <c r="M165" s="359"/>
      <c r="N165" s="184">
        <f>J165</f>
        <v>0</v>
      </c>
    </row>
    <row r="166" spans="1:14" x14ac:dyDescent="0.2">
      <c r="A166" s="179">
        <v>6</v>
      </c>
      <c r="B166" s="158" t="s">
        <v>0</v>
      </c>
      <c r="C166" s="137" t="str">
        <f>GATwo</f>
        <v>All other Master's students</v>
      </c>
      <c r="D166" s="283"/>
      <c r="E166" s="285">
        <v>0</v>
      </c>
      <c r="F166" s="100">
        <f>F132*1.03</f>
        <v>12511.15593196</v>
      </c>
      <c r="G166" s="368"/>
      <c r="H166" s="368"/>
      <c r="I166" s="368"/>
      <c r="J166" s="91">
        <f>ROUND((D166*E166*F166),0)</f>
        <v>0</v>
      </c>
      <c r="K166" s="357"/>
      <c r="L166" s="358"/>
      <c r="M166" s="359"/>
      <c r="N166" s="184">
        <f>J166</f>
        <v>0</v>
      </c>
    </row>
    <row r="167" spans="1:14" x14ac:dyDescent="0.2">
      <c r="A167" s="447"/>
      <c r="B167" s="320"/>
      <c r="C167" s="320"/>
      <c r="D167" s="320"/>
      <c r="E167" s="320"/>
      <c r="F167" s="320"/>
      <c r="G167" s="320"/>
      <c r="H167" s="320"/>
      <c r="I167" s="320"/>
      <c r="J167" s="320"/>
      <c r="K167" s="320"/>
      <c r="L167" s="320"/>
      <c r="M167" s="320"/>
      <c r="N167" s="448"/>
    </row>
    <row r="168" spans="1:14" x14ac:dyDescent="0.2">
      <c r="A168" s="451" t="s">
        <v>289</v>
      </c>
      <c r="B168" s="318"/>
      <c r="C168" s="318"/>
      <c r="D168" s="318"/>
      <c r="E168" s="318"/>
      <c r="F168" s="318"/>
      <c r="G168" s="318"/>
      <c r="H168" s="318"/>
      <c r="I168" s="318"/>
      <c r="J168" s="102">
        <f>SUM(J159:J166)</f>
        <v>0</v>
      </c>
      <c r="K168" s="391"/>
      <c r="L168" s="392"/>
      <c r="M168" s="393"/>
      <c r="N168" s="181">
        <f>SUM(N159:N166)</f>
        <v>0</v>
      </c>
    </row>
    <row r="169" spans="1:14" ht="26.1" customHeight="1" x14ac:dyDescent="0.2">
      <c r="A169" s="432"/>
      <c r="B169" s="333"/>
      <c r="C169" s="333"/>
      <c r="D169" s="333"/>
      <c r="E169" s="333"/>
      <c r="F169" s="333"/>
      <c r="G169" s="333"/>
      <c r="H169" s="333"/>
      <c r="I169" s="334"/>
      <c r="J169" s="144" t="s">
        <v>336</v>
      </c>
      <c r="K169" s="335"/>
      <c r="L169" s="334"/>
      <c r="M169" s="144" t="s">
        <v>337</v>
      </c>
      <c r="N169" s="144" t="s">
        <v>338</v>
      </c>
    </row>
    <row r="170" spans="1:14" x14ac:dyDescent="0.2">
      <c r="A170" s="451" t="s">
        <v>202</v>
      </c>
      <c r="B170" s="318"/>
      <c r="C170" s="318"/>
      <c r="D170" s="318"/>
      <c r="E170" s="318"/>
      <c r="F170" s="318"/>
      <c r="G170" s="318"/>
      <c r="H170" s="318"/>
      <c r="I170" s="318"/>
      <c r="J170" s="92">
        <f>+SUM(J147+J168+J156)</f>
        <v>0</v>
      </c>
      <c r="K170" s="325"/>
      <c r="L170" s="325"/>
      <c r="M170" s="92">
        <f>+SUM(M147+M168+M156)</f>
        <v>0</v>
      </c>
      <c r="N170" s="181">
        <f>+SUM(N147+N168+N156)</f>
        <v>0</v>
      </c>
    </row>
    <row r="171" spans="1:14" x14ac:dyDescent="0.2">
      <c r="A171" s="481"/>
      <c r="B171" s="482"/>
      <c r="C171" s="482"/>
      <c r="D171" s="482"/>
      <c r="E171" s="482"/>
      <c r="F171" s="482"/>
      <c r="G171" s="482"/>
      <c r="H171" s="482"/>
      <c r="I171" s="482"/>
      <c r="J171" s="482"/>
      <c r="K171" s="482"/>
      <c r="L171" s="482"/>
      <c r="M171" s="482"/>
      <c r="N171" s="483"/>
    </row>
    <row r="172" spans="1:14" x14ac:dyDescent="0.2">
      <c r="A172" s="491" t="s">
        <v>207</v>
      </c>
      <c r="B172" s="492"/>
      <c r="C172" s="492"/>
      <c r="D172" s="492"/>
      <c r="E172" s="492"/>
      <c r="F172" s="492"/>
      <c r="G172" s="492"/>
      <c r="H172" s="492"/>
      <c r="I172" s="492"/>
      <c r="J172" s="492"/>
      <c r="K172" s="492"/>
      <c r="L172" s="492"/>
      <c r="M172" s="492"/>
      <c r="N172" s="493"/>
    </row>
    <row r="173" spans="1:14" ht="24" x14ac:dyDescent="0.2">
      <c r="A173" s="177"/>
      <c r="B173" s="80" t="s">
        <v>53</v>
      </c>
      <c r="C173" s="80" t="s">
        <v>187</v>
      </c>
      <c r="D173" s="81"/>
      <c r="E173" s="81" t="s">
        <v>13</v>
      </c>
      <c r="F173" s="467"/>
      <c r="G173" s="468"/>
      <c r="H173" s="468"/>
      <c r="I173" s="469"/>
      <c r="J173" s="140" t="s">
        <v>203</v>
      </c>
      <c r="K173" s="354"/>
      <c r="L173" s="356"/>
      <c r="M173" s="140" t="s">
        <v>50</v>
      </c>
      <c r="N173" s="178" t="s">
        <v>335</v>
      </c>
    </row>
    <row r="174" spans="1:14" x14ac:dyDescent="0.2">
      <c r="A174" s="179">
        <v>1</v>
      </c>
      <c r="B174" s="157" t="str">
        <f>B4</f>
        <v>insert name</v>
      </c>
      <c r="C174" s="157" t="str">
        <f>C4</f>
        <v>Unit Faculty - Salary or Temp</v>
      </c>
      <c r="D174" s="81"/>
      <c r="E174" s="85">
        <f>E4+E38+E72+E106+E140</f>
        <v>0</v>
      </c>
      <c r="F174" s="467"/>
      <c r="G174" s="468"/>
      <c r="H174" s="468"/>
      <c r="I174" s="469"/>
      <c r="J174" s="88">
        <f>J4+J38+J72+J106+J140</f>
        <v>0</v>
      </c>
      <c r="K174" s="354"/>
      <c r="L174" s="356"/>
      <c r="M174" s="88">
        <f>M4+M38+M72+M106+M140</f>
        <v>0</v>
      </c>
      <c r="N174" s="180">
        <f t="shared" ref="N174:N179" si="45">J174+M174</f>
        <v>0</v>
      </c>
    </row>
    <row r="175" spans="1:14" x14ac:dyDescent="0.2">
      <c r="A175" s="179">
        <v>2</v>
      </c>
      <c r="B175" s="157" t="str">
        <f t="shared" ref="B175:C175" si="46">B5</f>
        <v>insert name</v>
      </c>
      <c r="C175" s="157" t="str">
        <f t="shared" si="46"/>
        <v>Unit Faculty - Salary or Temp</v>
      </c>
      <c r="D175" s="81"/>
      <c r="E175" s="85">
        <f t="shared" ref="E175:E179" si="47">E5+E39+E73+E107+E141</f>
        <v>0</v>
      </c>
      <c r="F175" s="467"/>
      <c r="G175" s="468"/>
      <c r="H175" s="468"/>
      <c r="I175" s="469"/>
      <c r="J175" s="88">
        <f t="shared" ref="J175:J179" si="48">J5+J39+J73+J107+J141</f>
        <v>0</v>
      </c>
      <c r="K175" s="354"/>
      <c r="L175" s="356"/>
      <c r="M175" s="88">
        <f t="shared" ref="M175:M179" si="49">M5+M39+M73+M107+M141</f>
        <v>0</v>
      </c>
      <c r="N175" s="180">
        <f t="shared" si="45"/>
        <v>0</v>
      </c>
    </row>
    <row r="176" spans="1:14" x14ac:dyDescent="0.2">
      <c r="A176" s="179">
        <v>3</v>
      </c>
      <c r="B176" s="157" t="str">
        <f t="shared" ref="B176:C176" si="50">B6</f>
        <v>insert name</v>
      </c>
      <c r="C176" s="157" t="str">
        <f t="shared" si="50"/>
        <v>Unit Faculty - Salary or Temp</v>
      </c>
      <c r="D176" s="81"/>
      <c r="E176" s="85">
        <f t="shared" si="47"/>
        <v>0</v>
      </c>
      <c r="F176" s="467"/>
      <c r="G176" s="468"/>
      <c r="H176" s="468"/>
      <c r="I176" s="469"/>
      <c r="J176" s="88">
        <f t="shared" si="48"/>
        <v>0</v>
      </c>
      <c r="K176" s="354"/>
      <c r="L176" s="356"/>
      <c r="M176" s="88">
        <f t="shared" si="49"/>
        <v>0</v>
      </c>
      <c r="N176" s="180">
        <f t="shared" si="45"/>
        <v>0</v>
      </c>
    </row>
    <row r="177" spans="1:14" x14ac:dyDescent="0.2">
      <c r="A177" s="179">
        <v>4</v>
      </c>
      <c r="B177" s="157" t="str">
        <f t="shared" ref="B177:C177" si="51">B7</f>
        <v>insert name</v>
      </c>
      <c r="C177" s="157" t="str">
        <f t="shared" si="51"/>
        <v>Unit Faculty - Salary or Temp</v>
      </c>
      <c r="D177" s="81"/>
      <c r="E177" s="85">
        <f t="shared" si="47"/>
        <v>0</v>
      </c>
      <c r="F177" s="467"/>
      <c r="G177" s="468"/>
      <c r="H177" s="468"/>
      <c r="I177" s="469"/>
      <c r="J177" s="88">
        <f t="shared" si="48"/>
        <v>0</v>
      </c>
      <c r="K177" s="354"/>
      <c r="L177" s="356"/>
      <c r="M177" s="88">
        <f t="shared" si="49"/>
        <v>0</v>
      </c>
      <c r="N177" s="180">
        <f t="shared" si="45"/>
        <v>0</v>
      </c>
    </row>
    <row r="178" spans="1:14" x14ac:dyDescent="0.2">
      <c r="A178" s="179">
        <v>5</v>
      </c>
      <c r="B178" s="157" t="str">
        <f t="shared" ref="B178:C178" si="52">B8</f>
        <v>insert name</v>
      </c>
      <c r="C178" s="157" t="str">
        <f t="shared" si="52"/>
        <v>Unit Faculty - Salary or Temp</v>
      </c>
      <c r="D178" s="81"/>
      <c r="E178" s="85">
        <f t="shared" si="47"/>
        <v>0</v>
      </c>
      <c r="F178" s="467"/>
      <c r="G178" s="468"/>
      <c r="H178" s="468"/>
      <c r="I178" s="469"/>
      <c r="J178" s="88">
        <f t="shared" si="48"/>
        <v>0</v>
      </c>
      <c r="K178" s="354"/>
      <c r="L178" s="356"/>
      <c r="M178" s="88">
        <f t="shared" si="49"/>
        <v>0</v>
      </c>
      <c r="N178" s="180">
        <f t="shared" si="45"/>
        <v>0</v>
      </c>
    </row>
    <row r="179" spans="1:14" x14ac:dyDescent="0.2">
      <c r="A179" s="179">
        <v>6</v>
      </c>
      <c r="B179" s="157" t="str">
        <f t="shared" ref="B179:C179" si="53">B9</f>
        <v>insert name</v>
      </c>
      <c r="C179" s="157" t="str">
        <f t="shared" si="53"/>
        <v>Unit Faculty - Salary or Temp</v>
      </c>
      <c r="D179" s="81"/>
      <c r="E179" s="85">
        <f t="shared" si="47"/>
        <v>0</v>
      </c>
      <c r="F179" s="467"/>
      <c r="G179" s="468"/>
      <c r="H179" s="468"/>
      <c r="I179" s="469"/>
      <c r="J179" s="88">
        <f t="shared" si="48"/>
        <v>0</v>
      </c>
      <c r="K179" s="354"/>
      <c r="L179" s="356"/>
      <c r="M179" s="88">
        <f t="shared" si="49"/>
        <v>0</v>
      </c>
      <c r="N179" s="180">
        <f t="shared" si="45"/>
        <v>0</v>
      </c>
    </row>
    <row r="180" spans="1:14" x14ac:dyDescent="0.2">
      <c r="A180" s="432"/>
      <c r="B180" s="333"/>
      <c r="C180" s="333"/>
      <c r="D180" s="333"/>
      <c r="E180" s="333"/>
      <c r="F180" s="333"/>
      <c r="G180" s="333"/>
      <c r="H180" s="333"/>
      <c r="I180" s="333"/>
      <c r="J180" s="333"/>
      <c r="K180" s="333"/>
      <c r="L180" s="333"/>
      <c r="M180" s="333"/>
      <c r="N180" s="470"/>
    </row>
    <row r="181" spans="1:14" x14ac:dyDescent="0.2">
      <c r="A181" s="449" t="s">
        <v>115</v>
      </c>
      <c r="B181" s="450"/>
      <c r="C181" s="450"/>
      <c r="D181" s="450"/>
      <c r="E181" s="450"/>
      <c r="F181" s="450"/>
      <c r="G181" s="450"/>
      <c r="H181" s="450"/>
      <c r="I181" s="450"/>
      <c r="J181" s="205">
        <f>SUM(J174:J179)</f>
        <v>0</v>
      </c>
      <c r="K181" s="445"/>
      <c r="L181" s="446"/>
      <c r="M181" s="206">
        <f>SUM(M174:M179)</f>
        <v>0</v>
      </c>
      <c r="N181" s="207">
        <f>SUM(N174:N179)</f>
        <v>0</v>
      </c>
    </row>
    <row r="182" spans="1:14" x14ac:dyDescent="0.2">
      <c r="A182" s="443"/>
      <c r="B182" s="312"/>
      <c r="C182" s="312"/>
      <c r="D182" s="312"/>
      <c r="E182" s="312"/>
      <c r="F182" s="312"/>
      <c r="G182" s="312"/>
      <c r="H182" s="312"/>
      <c r="I182" s="312"/>
      <c r="J182" s="312"/>
      <c r="K182" s="312"/>
      <c r="L182" s="312"/>
      <c r="M182" s="312"/>
      <c r="N182" s="444"/>
    </row>
    <row r="183" spans="1:14" ht="24" x14ac:dyDescent="0.2">
      <c r="A183" s="182"/>
      <c r="B183" s="80" t="s">
        <v>48</v>
      </c>
      <c r="C183" s="80" t="s">
        <v>187</v>
      </c>
      <c r="D183" s="494"/>
      <c r="E183" s="495"/>
      <c r="F183" s="142" t="s">
        <v>13</v>
      </c>
      <c r="G183" s="365"/>
      <c r="H183" s="496"/>
      <c r="I183" s="366"/>
      <c r="J183" s="140" t="s">
        <v>203</v>
      </c>
      <c r="K183" s="354"/>
      <c r="L183" s="356"/>
      <c r="M183" s="140" t="s">
        <v>50</v>
      </c>
      <c r="N183" s="178" t="s">
        <v>335</v>
      </c>
    </row>
    <row r="184" spans="1:14" x14ac:dyDescent="0.2">
      <c r="A184" s="179">
        <v>1</v>
      </c>
      <c r="B184" s="157" t="str">
        <f>B14</f>
        <v>insert name</v>
      </c>
      <c r="C184" s="157" t="str">
        <f>C14</f>
        <v>P&amp;S Regular Salaried - FULL ELIGIBILITY</v>
      </c>
      <c r="D184" s="494"/>
      <c r="E184" s="495"/>
      <c r="F184" s="94">
        <f>F14+F48+F82+F116+F150</f>
        <v>0</v>
      </c>
      <c r="G184" s="365"/>
      <c r="H184" s="496"/>
      <c r="I184" s="366"/>
      <c r="J184" s="95">
        <f>J14+J48+J82+J116+J150</f>
        <v>0</v>
      </c>
      <c r="K184" s="354"/>
      <c r="L184" s="356"/>
      <c r="M184" s="90">
        <f>M14+M48+M82+M116+M150</f>
        <v>0</v>
      </c>
      <c r="N184" s="180">
        <f>J184+M184</f>
        <v>0</v>
      </c>
    </row>
    <row r="185" spans="1:14" x14ac:dyDescent="0.2">
      <c r="A185" s="179">
        <v>2</v>
      </c>
      <c r="B185" s="157" t="str">
        <f t="shared" ref="B185:C185" si="54">B15</f>
        <v>insert name</v>
      </c>
      <c r="C185" s="157" t="str">
        <f t="shared" si="54"/>
        <v>P&amp;S Regular Salaried - FULL ELIGIBILITY</v>
      </c>
      <c r="D185" s="494"/>
      <c r="E185" s="495"/>
      <c r="F185" s="94">
        <f t="shared" ref="F185:F188" si="55">F15+F49+F83+F117+F151</f>
        <v>0</v>
      </c>
      <c r="G185" s="365"/>
      <c r="H185" s="496"/>
      <c r="I185" s="366"/>
      <c r="J185" s="95">
        <f t="shared" ref="J185:J188" si="56">J15+J49+J83+J117+J151</f>
        <v>0</v>
      </c>
      <c r="K185" s="354"/>
      <c r="L185" s="356"/>
      <c r="M185" s="90">
        <f t="shared" ref="M185:M188" si="57">M15+M49+M83+M117+M151</f>
        <v>0</v>
      </c>
      <c r="N185" s="180">
        <f>J185+M185</f>
        <v>0</v>
      </c>
    </row>
    <row r="186" spans="1:14" x14ac:dyDescent="0.2">
      <c r="A186" s="179">
        <v>3</v>
      </c>
      <c r="B186" s="157" t="str">
        <f t="shared" ref="B186:C186" si="58">B16</f>
        <v>insert name</v>
      </c>
      <c r="C186" s="157" t="str">
        <f t="shared" si="58"/>
        <v>P&amp;S Regular Salaried - FULL ELIGIBILITY</v>
      </c>
      <c r="D186" s="494"/>
      <c r="E186" s="495"/>
      <c r="F186" s="94">
        <f t="shared" si="55"/>
        <v>0</v>
      </c>
      <c r="G186" s="365"/>
      <c r="H186" s="496"/>
      <c r="I186" s="366"/>
      <c r="J186" s="95">
        <f t="shared" si="56"/>
        <v>0</v>
      </c>
      <c r="K186" s="354"/>
      <c r="L186" s="356"/>
      <c r="M186" s="90">
        <f t="shared" si="57"/>
        <v>0</v>
      </c>
      <c r="N186" s="180">
        <f>J186+M186</f>
        <v>0</v>
      </c>
    </row>
    <row r="187" spans="1:14" x14ac:dyDescent="0.2">
      <c r="A187" s="179">
        <v>4</v>
      </c>
      <c r="B187" s="157" t="str">
        <f t="shared" ref="B187:C187" si="59">B17</f>
        <v>insert name</v>
      </c>
      <c r="C187" s="157" t="str">
        <f t="shared" si="59"/>
        <v>P&amp;S Regular Salaried - FULL ELIGIBILITY</v>
      </c>
      <c r="D187" s="494"/>
      <c r="E187" s="495"/>
      <c r="F187" s="94">
        <f t="shared" si="55"/>
        <v>0</v>
      </c>
      <c r="G187" s="365"/>
      <c r="H187" s="496"/>
      <c r="I187" s="366"/>
      <c r="J187" s="95">
        <f t="shared" si="56"/>
        <v>0</v>
      </c>
      <c r="K187" s="354"/>
      <c r="L187" s="356"/>
      <c r="M187" s="90">
        <f t="shared" si="57"/>
        <v>0</v>
      </c>
      <c r="N187" s="180">
        <f>J187+M187</f>
        <v>0</v>
      </c>
    </row>
    <row r="188" spans="1:14" x14ac:dyDescent="0.2">
      <c r="A188" s="179">
        <v>5</v>
      </c>
      <c r="B188" s="157" t="str">
        <f t="shared" ref="B188:C188" si="60">B18</f>
        <v>insert name</v>
      </c>
      <c r="C188" s="157" t="str">
        <f t="shared" si="60"/>
        <v>P&amp;S Regular Salaried - FULL ELIGIBILITY</v>
      </c>
      <c r="D188" s="494"/>
      <c r="E188" s="495"/>
      <c r="F188" s="94">
        <f t="shared" si="55"/>
        <v>0</v>
      </c>
      <c r="G188" s="365"/>
      <c r="H188" s="496"/>
      <c r="I188" s="366"/>
      <c r="J188" s="95">
        <f t="shared" si="56"/>
        <v>0</v>
      </c>
      <c r="K188" s="354"/>
      <c r="L188" s="356"/>
      <c r="M188" s="90">
        <f t="shared" si="57"/>
        <v>0</v>
      </c>
      <c r="N188" s="180">
        <f>J188+M188</f>
        <v>0</v>
      </c>
    </row>
    <row r="189" spans="1:14" x14ac:dyDescent="0.2">
      <c r="A189" s="447"/>
      <c r="B189" s="320"/>
      <c r="C189" s="320"/>
      <c r="D189" s="320"/>
      <c r="E189" s="320"/>
      <c r="F189" s="320"/>
      <c r="G189" s="320"/>
      <c r="H189" s="320"/>
      <c r="I189" s="320"/>
      <c r="J189" s="320"/>
      <c r="K189" s="320"/>
      <c r="L189" s="320"/>
      <c r="M189" s="320"/>
      <c r="N189" s="448"/>
    </row>
    <row r="190" spans="1:14" x14ac:dyDescent="0.2">
      <c r="A190" s="449" t="s">
        <v>116</v>
      </c>
      <c r="B190" s="450"/>
      <c r="C190" s="450"/>
      <c r="D190" s="450"/>
      <c r="E190" s="450"/>
      <c r="F190" s="450"/>
      <c r="G190" s="450"/>
      <c r="H190" s="450"/>
      <c r="I190" s="450"/>
      <c r="J190" s="205">
        <f>SUM(J184:J188)</f>
        <v>0</v>
      </c>
      <c r="K190" s="445"/>
      <c r="L190" s="446"/>
      <c r="M190" s="205">
        <f>SUM(M184:M188)</f>
        <v>0</v>
      </c>
      <c r="N190" s="207">
        <f>SUM(N184:N188)</f>
        <v>0</v>
      </c>
    </row>
    <row r="191" spans="1:14" x14ac:dyDescent="0.2">
      <c r="A191" s="443"/>
      <c r="B191" s="312"/>
      <c r="C191" s="312"/>
      <c r="D191" s="312"/>
      <c r="E191" s="312"/>
      <c r="F191" s="312"/>
      <c r="G191" s="312"/>
      <c r="H191" s="312"/>
      <c r="I191" s="312"/>
      <c r="J191" s="312"/>
      <c r="K191" s="312"/>
      <c r="L191" s="312"/>
      <c r="M191" s="312"/>
      <c r="N191" s="444"/>
    </row>
    <row r="192" spans="1:14" ht="24" x14ac:dyDescent="0.2">
      <c r="A192" s="183"/>
      <c r="B192" s="97" t="s">
        <v>51</v>
      </c>
      <c r="C192" s="455"/>
      <c r="D192" s="456"/>
      <c r="E192" s="456"/>
      <c r="F192" s="456"/>
      <c r="G192" s="456"/>
      <c r="H192" s="456"/>
      <c r="I192" s="457"/>
      <c r="J192" s="140" t="s">
        <v>203</v>
      </c>
      <c r="K192" s="354"/>
      <c r="L192" s="355"/>
      <c r="M192" s="356"/>
      <c r="N192" s="178" t="s">
        <v>335</v>
      </c>
    </row>
    <row r="193" spans="1:14" x14ac:dyDescent="0.2">
      <c r="A193" s="179">
        <v>1</v>
      </c>
      <c r="B193" s="320" t="s">
        <v>52</v>
      </c>
      <c r="C193" s="320"/>
      <c r="D193" s="440"/>
      <c r="E193" s="441"/>
      <c r="F193" s="441"/>
      <c r="G193" s="441"/>
      <c r="H193" s="441"/>
      <c r="I193" s="442"/>
      <c r="J193" s="90">
        <f>J23+J57+J91+J125+J159</f>
        <v>0</v>
      </c>
      <c r="K193" s="354"/>
      <c r="L193" s="355"/>
      <c r="M193" s="356"/>
      <c r="N193" s="180">
        <f>J193</f>
        <v>0</v>
      </c>
    </row>
    <row r="194" spans="1:14" x14ac:dyDescent="0.2">
      <c r="A194" s="179">
        <v>2</v>
      </c>
      <c r="B194" s="320" t="s">
        <v>52</v>
      </c>
      <c r="C194" s="320"/>
      <c r="D194" s="440"/>
      <c r="E194" s="441"/>
      <c r="F194" s="441"/>
      <c r="G194" s="441"/>
      <c r="H194" s="441"/>
      <c r="I194" s="442"/>
      <c r="J194" s="90">
        <f t="shared" ref="J194:J196" si="61">J24+J58+J92+J126+J160</f>
        <v>0</v>
      </c>
      <c r="K194" s="354"/>
      <c r="L194" s="355"/>
      <c r="M194" s="356"/>
      <c r="N194" s="180">
        <f t="shared" ref="N194:N196" si="62">J194</f>
        <v>0</v>
      </c>
    </row>
    <row r="195" spans="1:14" x14ac:dyDescent="0.2">
      <c r="A195" s="179">
        <v>3</v>
      </c>
      <c r="B195" s="320" t="s">
        <v>6</v>
      </c>
      <c r="C195" s="320"/>
      <c r="D195" s="440"/>
      <c r="E195" s="441"/>
      <c r="F195" s="441"/>
      <c r="G195" s="441"/>
      <c r="H195" s="441"/>
      <c r="I195" s="442"/>
      <c r="J195" s="90">
        <f t="shared" si="61"/>
        <v>0</v>
      </c>
      <c r="K195" s="354"/>
      <c r="L195" s="355"/>
      <c r="M195" s="356"/>
      <c r="N195" s="180">
        <f t="shared" si="62"/>
        <v>0</v>
      </c>
    </row>
    <row r="196" spans="1:14" x14ac:dyDescent="0.2">
      <c r="A196" s="179">
        <v>4</v>
      </c>
      <c r="B196" s="320" t="s">
        <v>6</v>
      </c>
      <c r="C196" s="320"/>
      <c r="D196" s="440"/>
      <c r="E196" s="441"/>
      <c r="F196" s="441"/>
      <c r="G196" s="441"/>
      <c r="H196" s="441"/>
      <c r="I196" s="442"/>
      <c r="J196" s="90">
        <f t="shared" si="61"/>
        <v>0</v>
      </c>
      <c r="K196" s="354"/>
      <c r="L196" s="355"/>
      <c r="M196" s="356"/>
      <c r="N196" s="180">
        <f t="shared" si="62"/>
        <v>0</v>
      </c>
    </row>
    <row r="197" spans="1:14" x14ac:dyDescent="0.2">
      <c r="A197" s="447"/>
      <c r="B197" s="320"/>
      <c r="C197" s="320"/>
      <c r="D197" s="320"/>
      <c r="E197" s="320"/>
      <c r="F197" s="320"/>
      <c r="G197" s="320"/>
      <c r="H197" s="320"/>
      <c r="I197" s="320"/>
      <c r="J197" s="320"/>
      <c r="K197" s="320"/>
      <c r="L197" s="320"/>
      <c r="M197" s="320"/>
      <c r="N197" s="448"/>
    </row>
    <row r="198" spans="1:14" ht="24" x14ac:dyDescent="0.2">
      <c r="A198" s="179"/>
      <c r="B198" s="158"/>
      <c r="C198" s="440"/>
      <c r="D198" s="441"/>
      <c r="E198" s="441"/>
      <c r="F198" s="441"/>
      <c r="G198" s="441"/>
      <c r="H198" s="441"/>
      <c r="I198" s="442"/>
      <c r="J198" s="140" t="s">
        <v>203</v>
      </c>
      <c r="K198" s="357"/>
      <c r="L198" s="358"/>
      <c r="M198" s="359"/>
      <c r="N198" s="178" t="s">
        <v>335</v>
      </c>
    </row>
    <row r="199" spans="1:14" x14ac:dyDescent="0.2">
      <c r="A199" s="179">
        <v>5</v>
      </c>
      <c r="B199" s="158" t="s">
        <v>0</v>
      </c>
      <c r="C199" s="440"/>
      <c r="D199" s="441"/>
      <c r="E199" s="441"/>
      <c r="F199" s="441"/>
      <c r="G199" s="441"/>
      <c r="H199" s="441"/>
      <c r="I199" s="442"/>
      <c r="J199" s="91">
        <f>J29+J63+J97+J131+J165</f>
        <v>0</v>
      </c>
      <c r="K199" s="357"/>
      <c r="L199" s="358"/>
      <c r="M199" s="359"/>
      <c r="N199" s="184">
        <f>J199</f>
        <v>0</v>
      </c>
    </row>
    <row r="200" spans="1:14" x14ac:dyDescent="0.2">
      <c r="A200" s="179">
        <v>6</v>
      </c>
      <c r="B200" s="158" t="s">
        <v>0</v>
      </c>
      <c r="C200" s="440"/>
      <c r="D200" s="441"/>
      <c r="E200" s="441"/>
      <c r="F200" s="441"/>
      <c r="G200" s="441"/>
      <c r="H200" s="441"/>
      <c r="I200" s="442"/>
      <c r="J200" s="91">
        <f>J30+J64+J98+J132+J166</f>
        <v>0</v>
      </c>
      <c r="K200" s="357"/>
      <c r="L200" s="358"/>
      <c r="M200" s="359"/>
      <c r="N200" s="184">
        <f>J200</f>
        <v>0</v>
      </c>
    </row>
    <row r="201" spans="1:14" x14ac:dyDescent="0.2">
      <c r="A201" s="447"/>
      <c r="B201" s="320"/>
      <c r="C201" s="320"/>
      <c r="D201" s="320"/>
      <c r="E201" s="320"/>
      <c r="F201" s="320"/>
      <c r="G201" s="320"/>
      <c r="H201" s="320"/>
      <c r="I201" s="320"/>
      <c r="J201" s="320"/>
      <c r="K201" s="320"/>
      <c r="L201" s="320"/>
      <c r="M201" s="320"/>
      <c r="N201" s="448"/>
    </row>
    <row r="202" spans="1:14" x14ac:dyDescent="0.2">
      <c r="A202" s="449" t="s">
        <v>289</v>
      </c>
      <c r="B202" s="450"/>
      <c r="C202" s="450"/>
      <c r="D202" s="450"/>
      <c r="E202" s="450"/>
      <c r="F202" s="450"/>
      <c r="G202" s="450"/>
      <c r="H202" s="450"/>
      <c r="I202" s="450"/>
      <c r="J202" s="208">
        <f>SUM(J193:J200)</f>
        <v>0</v>
      </c>
      <c r="K202" s="433"/>
      <c r="L202" s="434"/>
      <c r="M202" s="435"/>
      <c r="N202" s="207">
        <f>SUM(N193:N200)</f>
        <v>0</v>
      </c>
    </row>
    <row r="203" spans="1:14" ht="26.1" customHeight="1" x14ac:dyDescent="0.2">
      <c r="A203" s="432"/>
      <c r="B203" s="333"/>
      <c r="C203" s="333"/>
      <c r="D203" s="333"/>
      <c r="E203" s="333"/>
      <c r="F203" s="333"/>
      <c r="G203" s="333"/>
      <c r="H203" s="333"/>
      <c r="I203" s="334"/>
      <c r="J203" s="144" t="s">
        <v>339</v>
      </c>
      <c r="K203" s="335"/>
      <c r="L203" s="334"/>
      <c r="M203" s="144" t="s">
        <v>340</v>
      </c>
      <c r="N203" s="144" t="s">
        <v>341</v>
      </c>
    </row>
    <row r="204" spans="1:14" x14ac:dyDescent="0.2">
      <c r="A204" s="452" t="s">
        <v>208</v>
      </c>
      <c r="B204" s="453"/>
      <c r="C204" s="453"/>
      <c r="D204" s="453"/>
      <c r="E204" s="453"/>
      <c r="F204" s="453"/>
      <c r="G204" s="453"/>
      <c r="H204" s="453"/>
      <c r="I204" s="453"/>
      <c r="J204" s="209">
        <f>+SUM(J181+J202+J190)</f>
        <v>0</v>
      </c>
      <c r="K204" s="454"/>
      <c r="L204" s="454"/>
      <c r="M204" s="209">
        <f>+SUM(M181+M202+M190)</f>
        <v>0</v>
      </c>
      <c r="N204" s="210">
        <f>+SUM(N181+N202+N190)</f>
        <v>0</v>
      </c>
    </row>
  </sheetData>
  <mergeCells count="299">
    <mergeCell ref="K183:L183"/>
    <mergeCell ref="K184:L184"/>
    <mergeCell ref="K185:L185"/>
    <mergeCell ref="K186:L186"/>
    <mergeCell ref="K187:L187"/>
    <mergeCell ref="D183:E183"/>
    <mergeCell ref="D184:E184"/>
    <mergeCell ref="D185:E185"/>
    <mergeCell ref="D186:E186"/>
    <mergeCell ref="D187:E187"/>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K131:M131"/>
    <mergeCell ref="K132:M132"/>
    <mergeCell ref="A123:N123"/>
    <mergeCell ref="A137:N137"/>
    <mergeCell ref="G132:I132"/>
    <mergeCell ref="A136:I136"/>
    <mergeCell ref="K136:L136"/>
    <mergeCell ref="F139:H139"/>
    <mergeCell ref="F140:H140"/>
    <mergeCell ref="G120:H120"/>
    <mergeCell ref="K113:L113"/>
    <mergeCell ref="K122:L122"/>
    <mergeCell ref="K124:M124"/>
    <mergeCell ref="K125:M125"/>
    <mergeCell ref="K126:M126"/>
    <mergeCell ref="K127:M127"/>
    <mergeCell ref="K128:M128"/>
    <mergeCell ref="K130:M130"/>
    <mergeCell ref="G116:H116"/>
    <mergeCell ref="G117:H117"/>
    <mergeCell ref="G118:H118"/>
    <mergeCell ref="G119:H119"/>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A87:N87"/>
    <mergeCell ref="A65:N65"/>
    <mergeCell ref="A66:I66"/>
    <mergeCell ref="A78:N78"/>
    <mergeCell ref="K79:L79"/>
    <mergeCell ref="G81:H81"/>
    <mergeCell ref="G82:H82"/>
    <mergeCell ref="G83:H83"/>
    <mergeCell ref="G84:H84"/>
    <mergeCell ref="G85:H85"/>
    <mergeCell ref="A79:I79"/>
    <mergeCell ref="A80:N80"/>
    <mergeCell ref="F71:H71"/>
    <mergeCell ref="F72:H72"/>
    <mergeCell ref="F73:H73"/>
    <mergeCell ref="F74:H74"/>
    <mergeCell ref="F75:H75"/>
    <mergeCell ref="F76:H76"/>
    <mergeCell ref="F77:H77"/>
    <mergeCell ref="A68:I68"/>
    <mergeCell ref="K68:L68"/>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G86:H86"/>
    <mergeCell ref="G115:H115"/>
  </mergeCell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29:C30 C63:C64 C72:C77 C82:C86 C97:C98 C131:C132 C165:C166"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700-000000000000}">
          <x14:formula1>
            <xm:f>Lists!$D$2:$D$5</xm:f>
          </x14:formula1>
          <xm:sqref>C165:C166 C29:C30 C63:C64 C97:C98 C131:C132</xm:sqref>
        </x14:dataValidation>
        <x14:dataValidation type="list" allowBlank="1" showDropDown="1" showInputMessage="1" showErrorMessage="1" xr:uid="{00000000-0002-0000-0700-000001000000}">
          <x14:formula1>
            <xm:f>Lists!$A$2:$A$12</xm:f>
          </x14:formula1>
          <xm:sqref>C72:C77 C4:C9</xm:sqref>
        </x14:dataValidation>
        <x14:dataValidation type="list" allowBlank="1" showDropDown="1" showInputMessage="1" showErrorMessage="1" xr:uid="{00000000-0002-0000-0700-000002000000}">
          <x14:formula1>
            <xm:f>Lists!$A$14:$A$49</xm:f>
          </x14:formula1>
          <xm:sqref>C82:C86 C14:C18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15" zoomScaleNormal="115" zoomScaleSheetLayoutView="90" workbookViewId="0">
      <selection activeCell="C2" sqref="C2:H2"/>
    </sheetView>
  </sheetViews>
  <sheetFormatPr defaultRowHeight="12.75" x14ac:dyDescent="0.2"/>
  <cols>
    <col min="1" max="1" width="10" customWidth="1"/>
    <col min="2" max="2" width="13.140625" bestFit="1" customWidth="1"/>
    <col min="3" max="3" width="14" customWidth="1"/>
    <col min="4" max="4" width="6.7109375" customWidth="1"/>
    <col min="5" max="5" width="20.42578125" customWidth="1"/>
    <col min="6" max="6" width="6.28515625" customWidth="1"/>
    <col min="7" max="7" width="12.140625" customWidth="1"/>
    <col min="8" max="8" width="6.85546875" customWidth="1"/>
    <col min="9" max="9" width="10.5703125" customWidth="1"/>
    <col min="10" max="10" width="11.28515625" style="8" customWidth="1"/>
    <col min="11" max="11" width="11.85546875" style="9" customWidth="1"/>
    <col min="12" max="13" width="12.7109375" style="9" customWidth="1"/>
    <col min="14" max="14" width="12" style="9" customWidth="1"/>
    <col min="15" max="15" width="10.5703125" customWidth="1"/>
    <col min="16" max="16" width="3.7109375" customWidth="1"/>
    <col min="18" max="18" width="16.42578125" customWidth="1"/>
    <col min="19" max="19" width="11.28515625" customWidth="1"/>
    <col min="20" max="20" width="6.5703125" customWidth="1"/>
    <col min="21" max="21" width="11.42578125" customWidth="1"/>
    <col min="23" max="23" width="12.140625" customWidth="1"/>
    <col min="24" max="24" width="10.140625" customWidth="1"/>
    <col min="25" max="25" width="12.85546875" customWidth="1"/>
    <col min="26" max="26" width="10.85546875" customWidth="1"/>
    <col min="27" max="27" width="10.140625" customWidth="1"/>
    <col min="28" max="28" width="10.85546875" customWidth="1"/>
    <col min="29" max="29" width="10.140625" customWidth="1"/>
    <col min="30" max="31" width="11" customWidth="1"/>
  </cols>
  <sheetData>
    <row r="1" spans="1:31" ht="15.75" customHeight="1" x14ac:dyDescent="0.2">
      <c r="A1" s="33" t="s">
        <v>130</v>
      </c>
      <c r="B1" s="34"/>
      <c r="C1" s="27" t="s">
        <v>63</v>
      </c>
      <c r="D1" s="28"/>
      <c r="E1" s="28"/>
      <c r="F1" s="221"/>
      <c r="G1" s="29"/>
      <c r="H1" s="151" t="s">
        <v>205</v>
      </c>
      <c r="I1" s="29"/>
      <c r="J1" s="35"/>
      <c r="K1" s="36"/>
      <c r="L1" s="36"/>
      <c r="M1" s="36"/>
      <c r="N1" s="36"/>
      <c r="O1" s="37"/>
      <c r="P1" s="516"/>
      <c r="Q1" s="33" t="s">
        <v>135</v>
      </c>
      <c r="R1" s="34"/>
      <c r="S1" s="27" t="s">
        <v>63</v>
      </c>
      <c r="T1" s="28"/>
      <c r="U1" s="28"/>
      <c r="V1" s="221"/>
      <c r="W1" s="29"/>
      <c r="X1" s="151" t="s">
        <v>205</v>
      </c>
      <c r="Y1" s="29"/>
      <c r="Z1" s="35"/>
      <c r="AA1" s="36"/>
      <c r="AB1" s="36"/>
      <c r="AC1" s="37"/>
    </row>
    <row r="2" spans="1:31" ht="13.5" customHeight="1" x14ac:dyDescent="0.2">
      <c r="A2" s="38" t="s">
        <v>64</v>
      </c>
      <c r="B2" s="39" t="s">
        <v>71</v>
      </c>
      <c r="C2" s="510" t="s">
        <v>133</v>
      </c>
      <c r="D2" s="510"/>
      <c r="E2" s="510"/>
      <c r="F2" s="510"/>
      <c r="G2" s="510"/>
      <c r="H2" s="510"/>
      <c r="I2" s="511" t="s">
        <v>134</v>
      </c>
      <c r="J2" s="512" t="s">
        <v>232</v>
      </c>
      <c r="K2" s="500" t="s">
        <v>96</v>
      </c>
      <c r="L2" s="500" t="s">
        <v>97</v>
      </c>
      <c r="M2" s="500" t="s">
        <v>143</v>
      </c>
      <c r="N2" s="500" t="s">
        <v>144</v>
      </c>
      <c r="O2" s="500" t="s">
        <v>98</v>
      </c>
      <c r="P2" s="516"/>
      <c r="Q2" s="38" t="s">
        <v>160</v>
      </c>
      <c r="R2" s="39" t="s">
        <v>71</v>
      </c>
      <c r="S2" s="510" t="s">
        <v>133</v>
      </c>
      <c r="T2" s="510"/>
      <c r="U2" s="510"/>
      <c r="V2" s="510"/>
      <c r="W2" s="510"/>
      <c r="X2" s="510"/>
      <c r="Y2" s="511" t="s">
        <v>134</v>
      </c>
      <c r="Z2" s="512" t="s">
        <v>232</v>
      </c>
      <c r="AA2" s="500" t="s">
        <v>96</v>
      </c>
      <c r="AB2" s="500" t="s">
        <v>97</v>
      </c>
      <c r="AC2" s="500" t="s">
        <v>143</v>
      </c>
      <c r="AD2" s="500" t="s">
        <v>144</v>
      </c>
      <c r="AE2" s="500" t="s">
        <v>98</v>
      </c>
    </row>
    <row r="3" spans="1:31" x14ac:dyDescent="0.2">
      <c r="A3" s="501"/>
      <c r="B3" s="39" t="s">
        <v>107</v>
      </c>
      <c r="C3" s="56" t="s">
        <v>131</v>
      </c>
      <c r="D3" s="56"/>
      <c r="E3" s="56"/>
      <c r="F3" s="67" t="s">
        <v>154</v>
      </c>
      <c r="G3" s="65"/>
      <c r="H3" s="56" t="s">
        <v>155</v>
      </c>
      <c r="I3" s="511"/>
      <c r="J3" s="512"/>
      <c r="K3" s="500"/>
      <c r="L3" s="500"/>
      <c r="M3" s="500"/>
      <c r="N3" s="500"/>
      <c r="O3" s="500"/>
      <c r="P3" s="516"/>
      <c r="Q3" s="501"/>
      <c r="R3" s="39" t="s">
        <v>107</v>
      </c>
      <c r="S3" s="517" t="s">
        <v>131</v>
      </c>
      <c r="T3" s="518"/>
      <c r="U3" s="518"/>
      <c r="V3" s="518"/>
      <c r="W3" s="518"/>
      <c r="X3" s="519"/>
      <c r="Y3" s="511"/>
      <c r="Z3" s="512"/>
      <c r="AA3" s="500"/>
      <c r="AB3" s="500"/>
      <c r="AC3" s="500"/>
      <c r="AD3" s="500"/>
      <c r="AE3" s="500"/>
    </row>
    <row r="4" spans="1:31" x14ac:dyDescent="0.2">
      <c r="A4" s="502"/>
      <c r="B4" s="39" t="s">
        <v>72</v>
      </c>
      <c r="C4" s="504" t="s">
        <v>132</v>
      </c>
      <c r="D4" s="504"/>
      <c r="E4" s="504"/>
      <c r="F4" s="504"/>
      <c r="G4" s="504"/>
      <c r="H4" s="504"/>
      <c r="I4" s="511"/>
      <c r="J4" s="512"/>
      <c r="K4" s="500"/>
      <c r="L4" s="500"/>
      <c r="M4" s="500"/>
      <c r="N4" s="500"/>
      <c r="O4" s="500"/>
      <c r="P4" s="516"/>
      <c r="Q4" s="502"/>
      <c r="R4" s="39" t="s">
        <v>72</v>
      </c>
      <c r="S4" s="504" t="s">
        <v>132</v>
      </c>
      <c r="T4" s="504"/>
      <c r="U4" s="504"/>
      <c r="V4" s="504"/>
      <c r="W4" s="504"/>
      <c r="X4" s="504"/>
      <c r="Y4" s="511"/>
      <c r="Z4" s="512"/>
      <c r="AA4" s="500"/>
      <c r="AB4" s="500"/>
      <c r="AC4" s="500"/>
      <c r="AD4" s="500"/>
      <c r="AE4" s="500"/>
    </row>
    <row r="5" spans="1:31" x14ac:dyDescent="0.2">
      <c r="A5" s="502"/>
      <c r="B5" s="39" t="s">
        <v>65</v>
      </c>
      <c r="C5" s="40" t="s">
        <v>83</v>
      </c>
      <c r="D5" s="30">
        <v>0</v>
      </c>
      <c r="E5" s="40" t="s">
        <v>113</v>
      </c>
      <c r="F5" s="30">
        <v>0</v>
      </c>
      <c r="G5" s="40" t="s">
        <v>91</v>
      </c>
      <c r="H5" s="30">
        <v>0</v>
      </c>
      <c r="I5" s="30">
        <v>1</v>
      </c>
      <c r="J5" s="41">
        <f>IF(I5=1,SUM(D5*F5*H5),IF(I5="ALL2YRS",SUM(D5*F5*H5),IF(I5="ALL3YRS",SUM(D5*F5*H5),IF(I5="ALL4YRS",SUM(D5*F5*H5),IF(I5="ALL5YRS",SUM(D5*F5*H5),0)))))</f>
        <v>0</v>
      </c>
      <c r="K5" s="42">
        <f>IF(I5=2,SUM(D5*F5*H5),IF(I5="ALL2YRS",SUM(D5*F5*H5),IF(I5="ALL3YRS",SUM(D5*F5*H5),IF(I5="ALL4YRS",SUM(D5*F5*H5),IF(I5="ALL5YRS",SUM(D5*F5*H5),0)))))</f>
        <v>0</v>
      </c>
      <c r="L5" s="42">
        <f>IF(I5=3,SUM(D5*F5*H5),IF(I5="ALL3YRS",SUM(D5*F5*H5),IF(I5="ALL4YRS",SUM(D5*F5*H5),IF(I5="ALL5YRS",SUM(D5*F5*H5),0))))</f>
        <v>0</v>
      </c>
      <c r="M5" s="42">
        <f>IF(I5=4,SUM(D5*F5*H5),IF(I5="ALL4YRS",SUM(D5*F5*H5),IF(I5="ALL5YRS",SUM(D5*F5*H5),0)))</f>
        <v>0</v>
      </c>
      <c r="N5" s="42">
        <f>IF(I5=5,SUM(D5*F5*H5),IF(I5="ALL5YRS",SUM(D5*F5*H5),0))</f>
        <v>0</v>
      </c>
      <c r="O5" s="43">
        <f>SUMPRODUCT(ROUND(J5:N5,0))</f>
        <v>0</v>
      </c>
      <c r="P5" s="516"/>
      <c r="Q5" s="502"/>
      <c r="R5" s="39" t="s">
        <v>65</v>
      </c>
      <c r="S5" s="40" t="s">
        <v>83</v>
      </c>
      <c r="T5" s="30"/>
      <c r="U5" s="40" t="s">
        <v>113</v>
      </c>
      <c r="V5" s="30"/>
      <c r="W5" s="40" t="s">
        <v>91</v>
      </c>
      <c r="X5" s="30"/>
      <c r="Y5" s="30">
        <v>1</v>
      </c>
      <c r="Z5" s="41">
        <f>IF(Y5=1,SUM(T5*V5*X5),IF(Y5="ALL2YRS",SUM(T5*V5*X5),IF(Y5="ALL3YRS",SUM(T5*V5*X5),IF(Y5="ALL4YRS",SUM(T5*V5*X5),IF(Y5="ALL5YRS",SUM(T5*V5*X5),0)))))</f>
        <v>0</v>
      </c>
      <c r="AA5" s="42">
        <f>IF(Y5=2,SUM(T5*V5*X5),IF(Y5="ALL2YRS",SUM(T5*V5*X5),IF(Y5="ALL3YRS",SUM(T5*V5*X5),IF(Y5="ALL4YRS",SUM(T5*V5*X5),IF(Y5="ALL5YRS",SUM(T5*V5*X5),0)))))</f>
        <v>0</v>
      </c>
      <c r="AB5" s="42">
        <f>IF(Y5=3,SUM(T5*V5*X5),IF(Y5="ALL3YRS",SUM(T5*V5*X5),IF(Y5="ALL4YRS",SUM(T5*V5*X5),IF(Y5="ALL5YRS",SUM(T5*V5*X5),0))))</f>
        <v>0</v>
      </c>
      <c r="AC5" s="42">
        <f>IF(Y5=4,SUM(T5*V5*X5),IF(Y5="ALL4YRS",SUM(T5*V5*X5),IF(Y5="ALL5YRS",SUM(T5*V5*X5),0)))</f>
        <v>0</v>
      </c>
      <c r="AD5" s="42">
        <f>IF(Y5=5,SUM(T5*V5*X5),IF(Y5="ALL5YRS",SUM(T5*V5*X5),0))</f>
        <v>0</v>
      </c>
      <c r="AE5" s="43">
        <f>SUMPRODUCT(ROUND(Z5:AD5,0))</f>
        <v>0</v>
      </c>
    </row>
    <row r="6" spans="1:31" x14ac:dyDescent="0.2">
      <c r="A6" s="502"/>
      <c r="B6" s="39" t="s">
        <v>73</v>
      </c>
      <c r="C6" s="32" t="s">
        <v>86</v>
      </c>
      <c r="D6" s="31">
        <v>0</v>
      </c>
      <c r="E6" s="32" t="s">
        <v>84</v>
      </c>
      <c r="F6" s="31">
        <v>0</v>
      </c>
      <c r="G6" s="32" t="s">
        <v>85</v>
      </c>
      <c r="H6" s="31">
        <v>0</v>
      </c>
      <c r="I6" s="30">
        <v>1</v>
      </c>
      <c r="J6" s="41">
        <f t="shared" ref="J6:J9" si="0">IF(I6=1,SUM(D6*F6*H6),IF(I6="ALL2YRS",SUM(D6*F6*H6),IF(I6="ALL3YRS",SUM(D6*F6*H6),IF(I6="ALL4YRS",SUM(D6*F6*H6),IF(I6="ALL5YRS",SUM(D6*F6*H6),0)))))</f>
        <v>0</v>
      </c>
      <c r="K6" s="42">
        <f t="shared" ref="K6:K9" si="1">IF(I6=2,SUM(D6*F6*H6),IF(I6="ALL2YRS",SUM(D6*F6*H6),IF(I6="ALL3YRS",SUM(D6*F6*H6),IF(I6="ALL4YRS",SUM(D6*F6*H6),IF(I6="ALL5YRS",SUM(D6*F6*H6),0)))))</f>
        <v>0</v>
      </c>
      <c r="L6" s="42">
        <f t="shared" ref="L6:L9" si="2">IF(I6=3,SUM(D6*F6*H6),IF(I6="ALL3YRS",SUM(D6*F6*H6),IF(I6="ALL4YRS",SUM(D6*F6*H6),IF(I6="ALL5YRS",SUM(D6*F6*H6),0))))</f>
        <v>0</v>
      </c>
      <c r="M6" s="42">
        <f t="shared" ref="M6:M9" si="3">IF(I6=4,SUM(D6*F6*H6),IF(I6="ALL4YRS",SUM(D6*F6*H6),IF(I6="ALL5YRS",SUM(D6*F6*H6),0)))</f>
        <v>0</v>
      </c>
      <c r="N6" s="42">
        <f t="shared" ref="N6:N9" si="4">IF(I6=5,SUM(D6*F6*H6),IF(I6="ALL5YRS",SUM(D6*F6*H6),0))</f>
        <v>0</v>
      </c>
      <c r="O6" s="43">
        <f t="shared" ref="O6:O11" si="5">SUMPRODUCT(ROUND(J6:N6,0))</f>
        <v>0</v>
      </c>
      <c r="P6" s="516"/>
      <c r="Q6" s="502"/>
      <c r="R6" s="39" t="s">
        <v>73</v>
      </c>
      <c r="S6" s="54" t="s">
        <v>86</v>
      </c>
      <c r="T6" s="31"/>
      <c r="U6" s="54" t="s">
        <v>84</v>
      </c>
      <c r="V6" s="31"/>
      <c r="W6" s="54" t="s">
        <v>85</v>
      </c>
      <c r="X6" s="31"/>
      <c r="Y6" s="30">
        <v>1</v>
      </c>
      <c r="Z6" s="41">
        <f t="shared" ref="Z6:Z9" si="6">IF(Y6=1,SUM(T6*V6*X6),IF(Y6="ALL2YRS",SUM(T6*V6*X6),IF(Y6="ALL3YRS",SUM(T6*V6*X6),IF(Y6="ALL4YRS",SUM(T6*V6*X6),IF(Y6="ALL5YRS",SUM(T6*V6*X6),0)))))</f>
        <v>0</v>
      </c>
      <c r="AA6" s="42">
        <f t="shared" ref="AA6:AA9" si="7">IF(Y6=2,SUM(T6*V6*X6),IF(Y6="ALL2YRS",SUM(T6*V6*X6),IF(Y6="ALL3YRS",SUM(T6*V6*X6),IF(Y6="ALL4YRS",SUM(T6*V6*X6),IF(Y6="ALL5YRS",SUM(T6*V6*X6),0)))))</f>
        <v>0</v>
      </c>
      <c r="AB6" s="42">
        <f t="shared" ref="AB6:AB9" si="8">IF(Y6=3,SUM(T6*V6*X6),IF(Y6="ALL3YRS",SUM(T6*V6*X6),IF(Y6="ALL4YRS",SUM(T6*V6*X6),IF(Y6="ALL5YRS",SUM(T6*V6*X6),0))))</f>
        <v>0</v>
      </c>
      <c r="AC6" s="42">
        <f t="shared" ref="AC6:AC9" si="9">IF(Y6=4,SUM(T6*V6*X6),IF(Y6="ALL4YRS",SUM(T6*V6*X6),IF(Y6="ALL5YRS",SUM(T6*V6*X6),0)))</f>
        <v>0</v>
      </c>
      <c r="AD6" s="42">
        <f t="shared" ref="AD6:AD9" si="10">IF(Y6=5,SUM(T6*V6*X6),IF(Y6="ALL5YRS",SUM(T6*V6*X6),0))</f>
        <v>0</v>
      </c>
      <c r="AE6" s="43">
        <f t="shared" ref="AE6:AE11" si="11">SUMPRODUCT(ROUND(Z6:AD6,0))</f>
        <v>0</v>
      </c>
    </row>
    <row r="7" spans="1:31" x14ac:dyDescent="0.2">
      <c r="A7" s="502"/>
      <c r="B7" s="39" t="s">
        <v>66</v>
      </c>
      <c r="C7" s="32" t="s">
        <v>86</v>
      </c>
      <c r="D7" s="31">
        <v>0</v>
      </c>
      <c r="E7" s="32" t="s">
        <v>87</v>
      </c>
      <c r="F7" s="31">
        <v>0</v>
      </c>
      <c r="G7" s="32" t="s">
        <v>88</v>
      </c>
      <c r="H7" s="31">
        <v>0</v>
      </c>
      <c r="I7" s="30">
        <v>1</v>
      </c>
      <c r="J7" s="41">
        <f t="shared" si="0"/>
        <v>0</v>
      </c>
      <c r="K7" s="42">
        <f t="shared" si="1"/>
        <v>0</v>
      </c>
      <c r="L7" s="42">
        <f t="shared" si="2"/>
        <v>0</v>
      </c>
      <c r="M7" s="42">
        <f t="shared" si="3"/>
        <v>0</v>
      </c>
      <c r="N7" s="42">
        <f t="shared" si="4"/>
        <v>0</v>
      </c>
      <c r="O7" s="43">
        <f t="shared" si="5"/>
        <v>0</v>
      </c>
      <c r="P7" s="516"/>
      <c r="Q7" s="502"/>
      <c r="R7" s="39" t="s">
        <v>66</v>
      </c>
      <c r="S7" s="54" t="s">
        <v>86</v>
      </c>
      <c r="T7" s="31"/>
      <c r="U7" s="54" t="s">
        <v>87</v>
      </c>
      <c r="V7" s="31"/>
      <c r="W7" s="54" t="s">
        <v>88</v>
      </c>
      <c r="X7" s="31"/>
      <c r="Y7" s="30">
        <v>1</v>
      </c>
      <c r="Z7" s="41">
        <f t="shared" si="6"/>
        <v>0</v>
      </c>
      <c r="AA7" s="42">
        <f t="shared" si="7"/>
        <v>0</v>
      </c>
      <c r="AB7" s="42">
        <f t="shared" si="8"/>
        <v>0</v>
      </c>
      <c r="AC7" s="42">
        <f t="shared" si="9"/>
        <v>0</v>
      </c>
      <c r="AD7" s="42">
        <f t="shared" si="10"/>
        <v>0</v>
      </c>
      <c r="AE7" s="43">
        <f t="shared" si="11"/>
        <v>0</v>
      </c>
    </row>
    <row r="8" spans="1:31" x14ac:dyDescent="0.2">
      <c r="A8" s="502"/>
      <c r="B8" s="39" t="s">
        <v>102</v>
      </c>
      <c r="C8" s="31" t="s">
        <v>236</v>
      </c>
      <c r="D8" s="32">
        <f>VLOOKUP(C8,Table3[#All],3,FALSE)</f>
        <v>0</v>
      </c>
      <c r="E8" s="32" t="s">
        <v>87</v>
      </c>
      <c r="F8" s="31"/>
      <c r="G8" s="32" t="s">
        <v>91</v>
      </c>
      <c r="H8" s="31"/>
      <c r="I8" s="30">
        <v>1</v>
      </c>
      <c r="J8" s="41">
        <f t="shared" si="0"/>
        <v>0</v>
      </c>
      <c r="K8" s="42">
        <f t="shared" si="1"/>
        <v>0</v>
      </c>
      <c r="L8" s="42">
        <f t="shared" si="2"/>
        <v>0</v>
      </c>
      <c r="M8" s="42">
        <f t="shared" si="3"/>
        <v>0</v>
      </c>
      <c r="N8" s="42">
        <f t="shared" si="4"/>
        <v>0</v>
      </c>
      <c r="O8" s="43">
        <f t="shared" si="5"/>
        <v>0</v>
      </c>
      <c r="P8" s="516"/>
      <c r="Q8" s="502"/>
      <c r="R8" s="39" t="s">
        <v>102</v>
      </c>
      <c r="S8" s="31" t="s">
        <v>236</v>
      </c>
      <c r="T8" s="54">
        <f>VLOOKUP(S8,Table3[#All],3,FALSE)</f>
        <v>0</v>
      </c>
      <c r="U8" s="54" t="s">
        <v>87</v>
      </c>
      <c r="V8" s="31"/>
      <c r="W8" s="54" t="s">
        <v>91</v>
      </c>
      <c r="X8" s="31"/>
      <c r="Y8" s="30">
        <v>1</v>
      </c>
      <c r="Z8" s="41">
        <f t="shared" si="6"/>
        <v>0</v>
      </c>
      <c r="AA8" s="42">
        <f t="shared" si="7"/>
        <v>0</v>
      </c>
      <c r="AB8" s="42">
        <f t="shared" si="8"/>
        <v>0</v>
      </c>
      <c r="AC8" s="42">
        <f t="shared" si="9"/>
        <v>0</v>
      </c>
      <c r="AD8" s="42">
        <f t="shared" si="10"/>
        <v>0</v>
      </c>
      <c r="AE8" s="43">
        <f t="shared" si="11"/>
        <v>0</v>
      </c>
    </row>
    <row r="9" spans="1:31" x14ac:dyDescent="0.2">
      <c r="A9" s="502"/>
      <c r="B9" s="39" t="s">
        <v>103</v>
      </c>
      <c r="C9" s="32" t="s">
        <v>91</v>
      </c>
      <c r="D9" s="31"/>
      <c r="E9" s="32" t="s">
        <v>100</v>
      </c>
      <c r="F9" s="31"/>
      <c r="G9" s="32" t="s">
        <v>75</v>
      </c>
      <c r="H9" s="32">
        <f>VLOOKUP(C8,Table3[#All],2,FALSE)</f>
        <v>0.32700000000000001</v>
      </c>
      <c r="I9" s="30">
        <v>1</v>
      </c>
      <c r="J9" s="41">
        <f t="shared" si="0"/>
        <v>0</v>
      </c>
      <c r="K9" s="42">
        <f t="shared" si="1"/>
        <v>0</v>
      </c>
      <c r="L9" s="42">
        <f t="shared" si="2"/>
        <v>0</v>
      </c>
      <c r="M9" s="42">
        <f t="shared" si="3"/>
        <v>0</v>
      </c>
      <c r="N9" s="42">
        <f t="shared" si="4"/>
        <v>0</v>
      </c>
      <c r="O9" s="43">
        <f t="shared" si="5"/>
        <v>0</v>
      </c>
      <c r="P9" s="516"/>
      <c r="Q9" s="502"/>
      <c r="R9" s="39" t="s">
        <v>103</v>
      </c>
      <c r="S9" s="54" t="s">
        <v>91</v>
      </c>
      <c r="T9" s="31"/>
      <c r="U9" s="54" t="s">
        <v>100</v>
      </c>
      <c r="V9" s="31"/>
      <c r="W9" s="54" t="s">
        <v>75</v>
      </c>
      <c r="X9" s="54">
        <f>VLOOKUP(S8,Table3[#All],2,FALSE)</f>
        <v>0.32700000000000001</v>
      </c>
      <c r="Y9" s="30">
        <v>1</v>
      </c>
      <c r="Z9" s="41">
        <f t="shared" si="6"/>
        <v>0</v>
      </c>
      <c r="AA9" s="42">
        <f t="shared" si="7"/>
        <v>0</v>
      </c>
      <c r="AB9" s="42">
        <f t="shared" si="8"/>
        <v>0</v>
      </c>
      <c r="AC9" s="42">
        <f t="shared" si="9"/>
        <v>0</v>
      </c>
      <c r="AD9" s="42">
        <f t="shared" si="10"/>
        <v>0</v>
      </c>
      <c r="AE9" s="43">
        <f t="shared" si="11"/>
        <v>0</v>
      </c>
    </row>
    <row r="10" spans="1:31" x14ac:dyDescent="0.2">
      <c r="A10" s="502"/>
      <c r="B10" s="39" t="s">
        <v>89</v>
      </c>
      <c r="C10" s="32" t="s">
        <v>83</v>
      </c>
      <c r="D10" s="31"/>
      <c r="E10" s="32" t="s">
        <v>46</v>
      </c>
      <c r="F10" s="31"/>
      <c r="G10" s="508"/>
      <c r="H10" s="509"/>
      <c r="I10" s="30">
        <v>1</v>
      </c>
      <c r="J10" s="41">
        <f>IF(I10=1,SUM(D10*F10),IF(I10="ALL2YRS",SUM(D10*F10),IF(I10="ALL3YRS",SUM(D10*F10),IF(I10="ALL4YRS",SUM(D10*F10),IF(I10="ALL5YRS",SUM(D10*F10),0)))))</f>
        <v>0</v>
      </c>
      <c r="K10" s="42">
        <f>IF(I10=2,SUM(D10*F10),IF(I10="ALL2YRS",SUM(D10*F10),IF(I10="ALL3YRS",SUM(D10*F10),IF(I10="ALL4YRS",SUM(D10*F10),IF(I10="ALL5YRS",SUM(D10*F10),0)))))</f>
        <v>0</v>
      </c>
      <c r="L10" s="42">
        <f>IF(I10=3,SUM(D10*F10),IF(I10="ALL3YRS",SUM(D10*F10),IF(I10="ALL4YRS",SUM(D10*F10),IF(I10="ALL5YRS",SUM(D10*F10),0))))</f>
        <v>0</v>
      </c>
      <c r="M10" s="42">
        <f>IF(I10=4,SUM(D10*F10),IF(I10="ALL4YRS",SUM(D10*F10),IF(I10="ALL5YRS",SUM(D10*F10),0)))</f>
        <v>0</v>
      </c>
      <c r="N10" s="42">
        <f>IF(I10=5,SUM(D10*F10),IF(I10="ALL5YRS",SUM(D10*F10),0))</f>
        <v>0</v>
      </c>
      <c r="O10" s="43">
        <f t="shared" si="5"/>
        <v>0</v>
      </c>
      <c r="P10" s="516"/>
      <c r="Q10" s="502"/>
      <c r="R10" s="39" t="s">
        <v>89</v>
      </c>
      <c r="S10" s="54" t="s">
        <v>83</v>
      </c>
      <c r="T10" s="31"/>
      <c r="U10" s="54" t="s">
        <v>46</v>
      </c>
      <c r="V10" s="31"/>
      <c r="W10" s="508"/>
      <c r="X10" s="509"/>
      <c r="Y10" s="30">
        <v>1</v>
      </c>
      <c r="Z10" s="41">
        <f>IF(Y10=1,SUM(T10*V10),IF(Y10="ALL2YRS",SUM(T10*V10),IF(Y10="ALL3YRS",SUM(T10*V10),IF(Y10="ALL4YRS",SUM(T10*V10),IF(Y10="ALL5YRS",SUM(T10*V10),0)))))</f>
        <v>0</v>
      </c>
      <c r="AA10" s="42">
        <f>IF(Y10=2,SUM(T10*V10),IF(Y10="ALL2YRS",SUM(T10*V10),IF(Y10="ALL3YRS",SUM(T10*V10),IF(Y10="ALL4YRS",SUM(T10*V10),IF(Y10="ALL5YRS",SUM(T10*V10),0)))))</f>
        <v>0</v>
      </c>
      <c r="AB10" s="42">
        <f>IF(Y10=3,SUM(T10*V10),IF(Y10="ALL3YRS",SUM(T10*V10),IF(Y10="ALL4YRS",SUM(T10*V10),IF(Y10="ALL5YRS",SUM(T10*V10),0))))</f>
        <v>0</v>
      </c>
      <c r="AC10" s="42">
        <f>IF(Y10=4,SUM(T10*V10),IF(Y10="ALL4YRS",SUM(T10*V10),IF(Y10="ALL5YRS",SUM(T10*V10),0)))</f>
        <v>0</v>
      </c>
      <c r="AD10" s="42">
        <f>IF(Y10=5,SUM(T10*V10),IF(Y10="ALL5YRS",SUM(T10*V10),0))</f>
        <v>0</v>
      </c>
      <c r="AE10" s="43">
        <f t="shared" si="11"/>
        <v>0</v>
      </c>
    </row>
    <row r="11" spans="1:31" x14ac:dyDescent="0.2">
      <c r="A11" s="503"/>
      <c r="B11" s="39" t="s">
        <v>90</v>
      </c>
      <c r="C11" s="505" t="s">
        <v>101</v>
      </c>
      <c r="D11" s="506"/>
      <c r="E11" s="506"/>
      <c r="F11" s="507"/>
      <c r="G11" s="40" t="s">
        <v>163</v>
      </c>
      <c r="H11" s="30">
        <v>0</v>
      </c>
      <c r="I11" s="30">
        <v>1</v>
      </c>
      <c r="J11" s="41">
        <f>IF(I11=1,SUM(H11),IF(I11="ALL2YRS",SUM(H11),IF(I11="ALL3YRS",SUM(H11),IF(I11="ALL4YRS",SUM(H11),IF(I11="ALL5YRS",SUM(H11),0)))))</f>
        <v>0</v>
      </c>
      <c r="K11" s="42">
        <f>IF(I11=2,SUM(H11),IF(I11="ALL2YRS",SUM(H11),IF(I11="ALL3YRS",SUM(H11),IF(I11="ALL4YRS",SUM(H11),IF(I11="ALL5YRS",SUM(H11),0)))))</f>
        <v>0</v>
      </c>
      <c r="L11" s="42">
        <f>IF(I11=3,SUM(H11),IF(I11="ALL3YRS",SUM(H11),IF(I11="ALL4YRS",SUM(H11),IF(I11="ALL5YRS",SUM(H11),0))))</f>
        <v>0</v>
      </c>
      <c r="M11" s="42">
        <f>IF(I11=4,SUM(H11),IF(I11="ALL4YRS",SUM(H11),IF(I11="ALL5YRS",SUM(H11),0)))</f>
        <v>0</v>
      </c>
      <c r="N11" s="42">
        <f>IF(I11=5,SUM(H11),IF(I11="ALL5YRS",SUM(H11),0))</f>
        <v>0</v>
      </c>
      <c r="O11" s="43">
        <f t="shared" si="5"/>
        <v>0</v>
      </c>
      <c r="P11" s="516"/>
      <c r="Q11" s="503"/>
      <c r="R11" s="39" t="s">
        <v>90</v>
      </c>
      <c r="S11" s="505" t="s">
        <v>101</v>
      </c>
      <c r="T11" s="506"/>
      <c r="U11" s="506"/>
      <c r="V11" s="507"/>
      <c r="W11" s="40" t="s">
        <v>163</v>
      </c>
      <c r="X11" s="30"/>
      <c r="Y11" s="30">
        <v>1</v>
      </c>
      <c r="Z11" s="41">
        <f>IF(Y11=1,SUM(X11),IF(Y11="ALL2YRS",SUM(X11),IF(Y11="ALL3YRS",SUM(X11),IF(Y11="ALL4YRS",SUM(X11),IF(Y11="ALL5YRS",SUM(Y11),0)))))</f>
        <v>0</v>
      </c>
      <c r="AA11" s="42">
        <f>IF(Y11=2,SUM(X11),IF(Y11="ALL2YRS",SUM(X11),IF(Y11="ALL3YRS",SUM(X11),IF(Y11="ALL4YRS",SUM(X11),IF(Y11="ALL5YRS",SUM(X11),0)))))</f>
        <v>0</v>
      </c>
      <c r="AB11" s="42">
        <f>IF(Y11=3,SUM(X11),IF(Y11="ALL3YRS",SUM(X11),IF(Y11="ALL4YRS",SUM(X11),IF(Y11="ALL5YRS",SUM(X11),0))))</f>
        <v>0</v>
      </c>
      <c r="AC11" s="42">
        <f>IF(Y11=4,SUM(X11),IF(Y11="ALL4YRS",SUM(X11),IF(Y11="ALL5YRS",SUM(X11),0)))</f>
        <v>0</v>
      </c>
      <c r="AD11" s="42">
        <f>IF(Y11=5,SUM(X11),IF(Y11="ALL5YRS",SUM(X11),0))</f>
        <v>0</v>
      </c>
      <c r="AE11" s="43">
        <f t="shared" si="11"/>
        <v>0</v>
      </c>
    </row>
    <row r="12" spans="1:31" s="5" customFormat="1" x14ac:dyDescent="0.2">
      <c r="A12" s="497" t="s">
        <v>149</v>
      </c>
      <c r="B12" s="498"/>
      <c r="C12" s="498"/>
      <c r="D12" s="498"/>
      <c r="E12" s="498"/>
      <c r="F12" s="498"/>
      <c r="G12" s="498"/>
      <c r="H12" s="498"/>
      <c r="I12" s="499"/>
      <c r="J12" s="44">
        <f>SUMPRODUCT(ROUND(J5:J11,0))</f>
        <v>0</v>
      </c>
      <c r="K12" s="44">
        <f t="shared" ref="K12:O12" si="12">SUMPRODUCT(ROUND(K5:K11,0))</f>
        <v>0</v>
      </c>
      <c r="L12" s="44">
        <f t="shared" si="12"/>
        <v>0</v>
      </c>
      <c r="M12" s="44">
        <f t="shared" si="12"/>
        <v>0</v>
      </c>
      <c r="N12" s="44">
        <f t="shared" si="12"/>
        <v>0</v>
      </c>
      <c r="O12" s="44">
        <f t="shared" si="12"/>
        <v>0</v>
      </c>
      <c r="P12" s="516"/>
      <c r="Q12" s="497" t="s">
        <v>149</v>
      </c>
      <c r="R12" s="498"/>
      <c r="S12" s="498"/>
      <c r="T12" s="498"/>
      <c r="U12" s="498"/>
      <c r="V12" s="498"/>
      <c r="W12" s="498"/>
      <c r="X12" s="498"/>
      <c r="Y12" s="499"/>
      <c r="Z12" s="44">
        <f>SUMPRODUCT(ROUND(Z5:Z11,0))</f>
        <v>0</v>
      </c>
      <c r="AA12" s="44">
        <f t="shared" ref="AA12" si="13">SUMPRODUCT(ROUND(AA5:AA11,0))</f>
        <v>0</v>
      </c>
      <c r="AB12" s="44">
        <f t="shared" ref="AB12" si="14">SUMPRODUCT(ROUND(AB5:AB11,0))</f>
        <v>0</v>
      </c>
      <c r="AC12" s="44">
        <f t="shared" ref="AC12" si="15">SUMPRODUCT(ROUND(AC5:AC11,0))</f>
        <v>0</v>
      </c>
      <c r="AD12" s="44">
        <f t="shared" ref="AD12" si="16">SUMPRODUCT(ROUND(AD5:AD11,0))</f>
        <v>0</v>
      </c>
      <c r="AE12" s="44">
        <f t="shared" ref="AE12" si="17">SUMPRODUCT(ROUND(AE5:AE11,0))</f>
        <v>0</v>
      </c>
    </row>
    <row r="13" spans="1:31" ht="12.75" customHeight="1" x14ac:dyDescent="0.2">
      <c r="A13" s="38" t="s">
        <v>67</v>
      </c>
      <c r="B13" s="39" t="s">
        <v>71</v>
      </c>
      <c r="C13" s="510" t="s">
        <v>133</v>
      </c>
      <c r="D13" s="510"/>
      <c r="E13" s="510"/>
      <c r="F13" s="510"/>
      <c r="G13" s="510"/>
      <c r="H13" s="510"/>
      <c r="I13" s="511" t="s">
        <v>134</v>
      </c>
      <c r="J13" s="512" t="s">
        <v>232</v>
      </c>
      <c r="K13" s="500" t="s">
        <v>96</v>
      </c>
      <c r="L13" s="500" t="s">
        <v>97</v>
      </c>
      <c r="M13" s="500" t="s">
        <v>143</v>
      </c>
      <c r="N13" s="500" t="s">
        <v>144</v>
      </c>
      <c r="O13" s="500" t="s">
        <v>98</v>
      </c>
      <c r="P13" s="516"/>
      <c r="Q13" s="38" t="s">
        <v>161</v>
      </c>
      <c r="R13" s="39" t="s">
        <v>71</v>
      </c>
      <c r="S13" s="510" t="s">
        <v>133</v>
      </c>
      <c r="T13" s="510"/>
      <c r="U13" s="510"/>
      <c r="V13" s="510"/>
      <c r="W13" s="510"/>
      <c r="X13" s="510"/>
      <c r="Y13" s="511" t="s">
        <v>134</v>
      </c>
      <c r="Z13" s="512" t="s">
        <v>232</v>
      </c>
      <c r="AA13" s="500" t="s">
        <v>96</v>
      </c>
      <c r="AB13" s="500" t="s">
        <v>97</v>
      </c>
      <c r="AC13" s="500" t="s">
        <v>143</v>
      </c>
      <c r="AD13" s="500" t="s">
        <v>144</v>
      </c>
      <c r="AE13" s="500" t="s">
        <v>98</v>
      </c>
    </row>
    <row r="14" spans="1:31" x14ac:dyDescent="0.2">
      <c r="A14" s="501"/>
      <c r="B14" s="39" t="s">
        <v>107</v>
      </c>
      <c r="C14" s="55" t="s">
        <v>131</v>
      </c>
      <c r="D14" s="55"/>
      <c r="E14" s="55"/>
      <c r="F14" s="68" t="s">
        <v>154</v>
      </c>
      <c r="G14" s="66"/>
      <c r="H14" s="55" t="s">
        <v>155</v>
      </c>
      <c r="I14" s="511"/>
      <c r="J14" s="512"/>
      <c r="K14" s="500"/>
      <c r="L14" s="500"/>
      <c r="M14" s="500"/>
      <c r="N14" s="500"/>
      <c r="O14" s="500"/>
      <c r="P14" s="516"/>
      <c r="Q14" s="501"/>
      <c r="R14" s="39" t="s">
        <v>107</v>
      </c>
      <c r="S14" s="69" t="s">
        <v>131</v>
      </c>
      <c r="T14" s="70"/>
      <c r="U14" s="70"/>
      <c r="V14" s="70"/>
      <c r="W14" s="70"/>
      <c r="X14" s="71"/>
      <c r="Y14" s="511"/>
      <c r="Z14" s="512"/>
      <c r="AA14" s="500"/>
      <c r="AB14" s="500"/>
      <c r="AC14" s="500"/>
      <c r="AD14" s="500"/>
      <c r="AE14" s="500"/>
    </row>
    <row r="15" spans="1:31" x14ac:dyDescent="0.2">
      <c r="A15" s="502"/>
      <c r="B15" s="39" t="s">
        <v>72</v>
      </c>
      <c r="C15" s="504" t="s">
        <v>132</v>
      </c>
      <c r="D15" s="504"/>
      <c r="E15" s="504"/>
      <c r="F15" s="504"/>
      <c r="G15" s="504"/>
      <c r="H15" s="504"/>
      <c r="I15" s="511"/>
      <c r="J15" s="512"/>
      <c r="K15" s="500"/>
      <c r="L15" s="500"/>
      <c r="M15" s="500"/>
      <c r="N15" s="500"/>
      <c r="O15" s="500"/>
      <c r="P15" s="516"/>
      <c r="Q15" s="502"/>
      <c r="R15" s="39" t="s">
        <v>72</v>
      </c>
      <c r="S15" s="504" t="s">
        <v>132</v>
      </c>
      <c r="T15" s="504"/>
      <c r="U15" s="504"/>
      <c r="V15" s="504"/>
      <c r="W15" s="504"/>
      <c r="X15" s="504"/>
      <c r="Y15" s="511"/>
      <c r="Z15" s="512"/>
      <c r="AA15" s="500"/>
      <c r="AB15" s="500"/>
      <c r="AC15" s="500"/>
      <c r="AD15" s="500"/>
      <c r="AE15" s="500"/>
    </row>
    <row r="16" spans="1:31" x14ac:dyDescent="0.2">
      <c r="A16" s="502"/>
      <c r="B16" s="39" t="s">
        <v>65</v>
      </c>
      <c r="C16" s="40" t="s">
        <v>83</v>
      </c>
      <c r="D16" s="30"/>
      <c r="E16" s="40" t="s">
        <v>113</v>
      </c>
      <c r="F16" s="30"/>
      <c r="G16" s="40" t="s">
        <v>91</v>
      </c>
      <c r="H16" s="30"/>
      <c r="I16" s="30">
        <v>1</v>
      </c>
      <c r="J16" s="41">
        <f>IF(I16=1,SUM(D16*F16*H16),IF(I16="ALL2YRS",SUM(D16*F16*H16),IF(I16="ALL3YRS",SUM(D16*F16*H16),IF(I16="ALL4YRS",SUM(D16*F16*H16),IF(I16="ALL5YRS",SUM(D16*F16*H16),0)))))</f>
        <v>0</v>
      </c>
      <c r="K16" s="42">
        <f>IF(I16=2,SUM(D16*F16*H16),IF(I16="ALL2YRS",SUM(D16*F16*H16),IF(I16="ALL3YRS",SUM(D16*F16*H16),IF(I16="ALL4YRS",SUM(D16*F16*H16),IF(I16="ALL5YRS",SUM(D16*F16*H16),0)))))</f>
        <v>0</v>
      </c>
      <c r="L16" s="42">
        <f>IF(I16=3,SUM(D16*F16*H16),IF(I16="ALL3YRS",SUM(D16*F16*H16),IF(I16="ALL4YRS",SUM(D16*F16*H16),IF(I16="ALL5YRS",SUM(D16*F16*H16),0))))</f>
        <v>0</v>
      </c>
      <c r="M16" s="42">
        <f>IF(I16=4,SUM(D16*F16*H16),IF(I16="ALL4YRS",SUM(D16*F16*H16),IF(I16="ALL5YRS",SUM(D16*F16*H16),0)))</f>
        <v>0</v>
      </c>
      <c r="N16" s="42">
        <f>IF(I16=5,SUM(D16*F16*H16),IF(I16="ALL5YRS",SUM(D16*F16*H16),0))</f>
        <v>0</v>
      </c>
      <c r="O16" s="43">
        <f>SUMPRODUCT(ROUND(J16:N16,0))</f>
        <v>0</v>
      </c>
      <c r="P16" s="516"/>
      <c r="Q16" s="502"/>
      <c r="R16" s="39" t="s">
        <v>65</v>
      </c>
      <c r="S16" s="40" t="s">
        <v>83</v>
      </c>
      <c r="T16" s="30"/>
      <c r="U16" s="40" t="s">
        <v>113</v>
      </c>
      <c r="V16" s="30"/>
      <c r="W16" s="40" t="s">
        <v>91</v>
      </c>
      <c r="X16" s="30"/>
      <c r="Y16" s="30">
        <v>1</v>
      </c>
      <c r="Z16" s="41">
        <f>IF(Y16=1,SUM(T16*V16*X16),IF(Y16="ALL2YRS",SUM(T16*V16*X16),IF(Y16="ALL3YRS",SUM(T16*V16*X16),IF(Y16="ALL4YRS",SUM(T16*V16*X16),IF(Y16="ALL5YRS",SUM(T16*V16*X16),0)))))</f>
        <v>0</v>
      </c>
      <c r="AA16" s="42">
        <f>IF(Y16=2,SUM(T16*V16*X16),IF(Y16="ALL2YRS",SUM(T16*V16*X16),IF(Y16="ALL3YRS",SUM(T16*V16*X16),IF(Y16="ALL4YRS",SUM(T16*V16*X16),IF(Y16="ALL5YRS",SUM(T16*V16*X16),0)))))</f>
        <v>0</v>
      </c>
      <c r="AB16" s="42">
        <f>IF(Y16=3,SUM(T16*V16*X16),IF(Y16="ALL3YRS",SUM(T16*V16*X16),IF(Y16="ALL4YRS",SUM(T16*V16*X16),IF(Y16="ALL5YRS",SUM(T16*V16*X16),0))))</f>
        <v>0</v>
      </c>
      <c r="AC16" s="42">
        <f>IF(Y16=4,SUM(T16*V16*X16),IF(Y16="ALL4YRS",SUM(T16*V16*X16),IF(Y16="ALL5YRS",SUM(T16*V16*X16),0)))</f>
        <v>0</v>
      </c>
      <c r="AD16" s="42">
        <f>IF(Y16=5,SUM(T16*V16*X16),IF(Y16="ALL5YRS",SUM(T16*V16*X16),0))</f>
        <v>0</v>
      </c>
      <c r="AE16" s="43">
        <f>SUMPRODUCT(ROUND(Z16:AD16,0))</f>
        <v>0</v>
      </c>
    </row>
    <row r="17" spans="1:31" x14ac:dyDescent="0.2">
      <c r="A17" s="502"/>
      <c r="B17" s="39" t="s">
        <v>73</v>
      </c>
      <c r="C17" s="50" t="s">
        <v>86</v>
      </c>
      <c r="D17" s="31"/>
      <c r="E17" s="50" t="s">
        <v>84</v>
      </c>
      <c r="F17" s="31"/>
      <c r="G17" s="50" t="s">
        <v>85</v>
      </c>
      <c r="H17" s="31"/>
      <c r="I17" s="30">
        <v>1</v>
      </c>
      <c r="J17" s="41">
        <f t="shared" ref="J17:J20" si="18">IF(I17=1,SUM(D17*F17*H17),IF(I17="ALL2YRS",SUM(D17*F17*H17),IF(I17="ALL3YRS",SUM(D17*F17*H17),IF(I17="ALL4YRS",SUM(D17*F17*H17),IF(I17="ALL5YRS",SUM(D17*F17*H17),0)))))</f>
        <v>0</v>
      </c>
      <c r="K17" s="42">
        <f t="shared" ref="K17:K20" si="19">IF(I17=2,SUM(D17*F17*H17),IF(I17="ALL2YRS",SUM(D17*F17*H17),IF(I17="ALL3YRS",SUM(D17*F17*H17),IF(I17="ALL4YRS",SUM(D17*F17*H17),IF(I17="ALL5YRS",SUM(D17*F17*H17),0)))))</f>
        <v>0</v>
      </c>
      <c r="L17" s="42">
        <f t="shared" ref="L17:L20" si="20">IF(I17=3,SUM(D17*F17*H17),IF(I17="ALL3YRS",SUM(D17*F17*H17),IF(I17="ALL4YRS",SUM(D17*F17*H17),IF(I17="ALL5YRS",SUM(D17*F17*H17),0))))</f>
        <v>0</v>
      </c>
      <c r="M17" s="42">
        <f t="shared" ref="M17:M20" si="21">IF(I17=4,SUM(D17*F17*H17),IF(I17="ALL4YRS",SUM(D17*F17*H17),IF(I17="ALL5YRS",SUM(D17*F17*H17),0)))</f>
        <v>0</v>
      </c>
      <c r="N17" s="42">
        <f t="shared" ref="N17:N20" si="22">IF(I17=5,SUM(D17*F17*H17),IF(I17="ALL5YRS",SUM(D17*F17*H17),0))</f>
        <v>0</v>
      </c>
      <c r="O17" s="43">
        <f t="shared" ref="O17:O22" si="23">SUMPRODUCT(ROUND(J17:N17,0))</f>
        <v>0</v>
      </c>
      <c r="P17" s="516"/>
      <c r="Q17" s="502"/>
      <c r="R17" s="39" t="s">
        <v>73</v>
      </c>
      <c r="S17" s="54" t="s">
        <v>86</v>
      </c>
      <c r="T17" s="31"/>
      <c r="U17" s="54" t="s">
        <v>84</v>
      </c>
      <c r="V17" s="31"/>
      <c r="W17" s="54" t="s">
        <v>85</v>
      </c>
      <c r="X17" s="31"/>
      <c r="Y17" s="30">
        <v>1</v>
      </c>
      <c r="Z17" s="41">
        <f t="shared" ref="Z17:Z20" si="24">IF(Y17=1,SUM(T17*V17*X17),IF(Y17="ALL2YRS",SUM(T17*V17*X17),IF(Y17="ALL3YRS",SUM(T17*V17*X17),IF(Y17="ALL4YRS",SUM(T17*V17*X17),IF(Y17="ALL5YRS",SUM(T17*V17*X17),0)))))</f>
        <v>0</v>
      </c>
      <c r="AA17" s="42">
        <f t="shared" ref="AA17:AA20" si="25">IF(Y17=2,SUM(T17*V17*X17),IF(Y17="ALL2YRS",SUM(T17*V17*X17),IF(Y17="ALL3YRS",SUM(T17*V17*X17),IF(Y17="ALL4YRS",SUM(T17*V17*X17),IF(Y17="ALL5YRS",SUM(T17*V17*X17),0)))))</f>
        <v>0</v>
      </c>
      <c r="AB17" s="42">
        <f t="shared" ref="AB17:AB20" si="26">IF(Y17=3,SUM(T17*V17*X17),IF(Y17="ALL3YRS",SUM(T17*V17*X17),IF(Y17="ALL4YRS",SUM(T17*V17*X17),IF(Y17="ALL5YRS",SUM(T17*V17*X17),0))))</f>
        <v>0</v>
      </c>
      <c r="AC17" s="42">
        <f t="shared" ref="AC17:AC20" si="27">IF(Y17=4,SUM(T17*V17*X17),IF(Y17="ALL4YRS",SUM(T17*V17*X17),IF(Y17="ALL5YRS",SUM(T17*V17*X17),0)))</f>
        <v>0</v>
      </c>
      <c r="AD17" s="42">
        <f t="shared" ref="AD17:AD20" si="28">IF(Y17=5,SUM(T17*V17*X17),IF(Y17="ALL5YRS",SUM(T17*V17*X17),0))</f>
        <v>0</v>
      </c>
      <c r="AE17" s="43">
        <f t="shared" ref="AE17:AE22" si="29">SUMPRODUCT(ROUND(Z17:AD17,0))</f>
        <v>0</v>
      </c>
    </row>
    <row r="18" spans="1:31" x14ac:dyDescent="0.2">
      <c r="A18" s="502"/>
      <c r="B18" s="39" t="s">
        <v>66</v>
      </c>
      <c r="C18" s="50" t="s">
        <v>86</v>
      </c>
      <c r="D18" s="31"/>
      <c r="E18" s="50" t="s">
        <v>87</v>
      </c>
      <c r="F18" s="31"/>
      <c r="G18" s="50" t="s">
        <v>88</v>
      </c>
      <c r="H18" s="31"/>
      <c r="I18" s="30">
        <v>1</v>
      </c>
      <c r="J18" s="41">
        <f t="shared" si="18"/>
        <v>0</v>
      </c>
      <c r="K18" s="42">
        <f t="shared" si="19"/>
        <v>0</v>
      </c>
      <c r="L18" s="42">
        <f t="shared" si="20"/>
        <v>0</v>
      </c>
      <c r="M18" s="42">
        <f t="shared" si="21"/>
        <v>0</v>
      </c>
      <c r="N18" s="42">
        <f t="shared" si="22"/>
        <v>0</v>
      </c>
      <c r="O18" s="43">
        <f t="shared" si="23"/>
        <v>0</v>
      </c>
      <c r="P18" s="516"/>
      <c r="Q18" s="502"/>
      <c r="R18" s="39" t="s">
        <v>66</v>
      </c>
      <c r="S18" s="54" t="s">
        <v>86</v>
      </c>
      <c r="T18" s="31"/>
      <c r="U18" s="54" t="s">
        <v>87</v>
      </c>
      <c r="V18" s="31"/>
      <c r="W18" s="54" t="s">
        <v>88</v>
      </c>
      <c r="X18" s="31"/>
      <c r="Y18" s="30">
        <v>1</v>
      </c>
      <c r="Z18" s="41">
        <f t="shared" si="24"/>
        <v>0</v>
      </c>
      <c r="AA18" s="42">
        <f t="shared" si="25"/>
        <v>0</v>
      </c>
      <c r="AB18" s="42">
        <f t="shared" si="26"/>
        <v>0</v>
      </c>
      <c r="AC18" s="42">
        <f t="shared" si="27"/>
        <v>0</v>
      </c>
      <c r="AD18" s="42">
        <f t="shared" si="28"/>
        <v>0</v>
      </c>
      <c r="AE18" s="43">
        <f t="shared" si="29"/>
        <v>0</v>
      </c>
    </row>
    <row r="19" spans="1:31" x14ac:dyDescent="0.2">
      <c r="A19" s="502"/>
      <c r="B19" s="39" t="s">
        <v>102</v>
      </c>
      <c r="C19" s="31" t="s">
        <v>236</v>
      </c>
      <c r="D19" s="50">
        <f>VLOOKUP(C19,Table3[#All],3,FALSE)</f>
        <v>0</v>
      </c>
      <c r="E19" s="50" t="s">
        <v>87</v>
      </c>
      <c r="F19" s="31"/>
      <c r="G19" s="50" t="s">
        <v>91</v>
      </c>
      <c r="H19" s="31"/>
      <c r="I19" s="30">
        <v>1</v>
      </c>
      <c r="J19" s="41">
        <f t="shared" si="18"/>
        <v>0</v>
      </c>
      <c r="K19" s="42">
        <f t="shared" si="19"/>
        <v>0</v>
      </c>
      <c r="L19" s="42">
        <f t="shared" si="20"/>
        <v>0</v>
      </c>
      <c r="M19" s="42">
        <f t="shared" si="21"/>
        <v>0</v>
      </c>
      <c r="N19" s="42">
        <f t="shared" si="22"/>
        <v>0</v>
      </c>
      <c r="O19" s="43">
        <f t="shared" si="23"/>
        <v>0</v>
      </c>
      <c r="P19" s="516"/>
      <c r="Q19" s="502"/>
      <c r="R19" s="39" t="s">
        <v>102</v>
      </c>
      <c r="S19" s="31" t="s">
        <v>236</v>
      </c>
      <c r="T19" s="54">
        <f>VLOOKUP(S19,Table3[#All],3,FALSE)</f>
        <v>0</v>
      </c>
      <c r="U19" s="54" t="s">
        <v>87</v>
      </c>
      <c r="V19" s="31"/>
      <c r="W19" s="54" t="s">
        <v>91</v>
      </c>
      <c r="X19" s="31"/>
      <c r="Y19" s="30">
        <v>1</v>
      </c>
      <c r="Z19" s="41">
        <f t="shared" si="24"/>
        <v>0</v>
      </c>
      <c r="AA19" s="42">
        <f t="shared" si="25"/>
        <v>0</v>
      </c>
      <c r="AB19" s="42">
        <f t="shared" si="26"/>
        <v>0</v>
      </c>
      <c r="AC19" s="42">
        <f t="shared" si="27"/>
        <v>0</v>
      </c>
      <c r="AD19" s="42">
        <f t="shared" si="28"/>
        <v>0</v>
      </c>
      <c r="AE19" s="43">
        <f t="shared" si="29"/>
        <v>0</v>
      </c>
    </row>
    <row r="20" spans="1:31" x14ac:dyDescent="0.2">
      <c r="A20" s="502"/>
      <c r="B20" s="39" t="s">
        <v>103</v>
      </c>
      <c r="C20" s="50" t="s">
        <v>91</v>
      </c>
      <c r="D20" s="31"/>
      <c r="E20" s="50" t="s">
        <v>100</v>
      </c>
      <c r="F20" s="31"/>
      <c r="G20" s="50" t="s">
        <v>75</v>
      </c>
      <c r="H20" s="50">
        <f>VLOOKUP(C19,Table3[#All],2,FALSE)</f>
        <v>0.32700000000000001</v>
      </c>
      <c r="I20" s="30">
        <v>1</v>
      </c>
      <c r="J20" s="41">
        <f t="shared" si="18"/>
        <v>0</v>
      </c>
      <c r="K20" s="42">
        <f t="shared" si="19"/>
        <v>0</v>
      </c>
      <c r="L20" s="42">
        <f t="shared" si="20"/>
        <v>0</v>
      </c>
      <c r="M20" s="42">
        <f t="shared" si="21"/>
        <v>0</v>
      </c>
      <c r="N20" s="42">
        <f t="shared" si="22"/>
        <v>0</v>
      </c>
      <c r="O20" s="43">
        <f t="shared" si="23"/>
        <v>0</v>
      </c>
      <c r="P20" s="516"/>
      <c r="Q20" s="502"/>
      <c r="R20" s="39" t="s">
        <v>103</v>
      </c>
      <c r="S20" s="54" t="s">
        <v>91</v>
      </c>
      <c r="T20" s="31"/>
      <c r="U20" s="54" t="s">
        <v>100</v>
      </c>
      <c r="V20" s="31"/>
      <c r="W20" s="54" t="s">
        <v>75</v>
      </c>
      <c r="X20" s="54">
        <f>VLOOKUP(S19,Table3[#All],2,FALSE)</f>
        <v>0.32700000000000001</v>
      </c>
      <c r="Y20" s="30">
        <v>1</v>
      </c>
      <c r="Z20" s="41">
        <f t="shared" si="24"/>
        <v>0</v>
      </c>
      <c r="AA20" s="42">
        <f t="shared" si="25"/>
        <v>0</v>
      </c>
      <c r="AB20" s="42">
        <f t="shared" si="26"/>
        <v>0</v>
      </c>
      <c r="AC20" s="42">
        <f t="shared" si="27"/>
        <v>0</v>
      </c>
      <c r="AD20" s="42">
        <f t="shared" si="28"/>
        <v>0</v>
      </c>
      <c r="AE20" s="43">
        <f t="shared" si="29"/>
        <v>0</v>
      </c>
    </row>
    <row r="21" spans="1:31" x14ac:dyDescent="0.2">
      <c r="A21" s="502"/>
      <c r="B21" s="39" t="s">
        <v>89</v>
      </c>
      <c r="C21" s="50" t="s">
        <v>83</v>
      </c>
      <c r="D21" s="31"/>
      <c r="E21" s="50" t="s">
        <v>46</v>
      </c>
      <c r="F21" s="31"/>
      <c r="G21" s="508"/>
      <c r="H21" s="509"/>
      <c r="I21" s="30">
        <v>1</v>
      </c>
      <c r="J21" s="41">
        <f>IF(I21=1,SUM(D21*F21),IF(I21="ALL2YRS",SUM(D21*F21),IF(I21="ALL3YRS",SUM(D21*F21),IF(I21="ALL4YRS",SUM(D21*F21),IF(I21="ALL5YRS",SUM(D21*F21),0)))))</f>
        <v>0</v>
      </c>
      <c r="K21" s="42">
        <f>IF(I21=2,SUM(D21*F21),IF(I21="ALL2YRS",SUM(D21*F21),IF(I21="ALL3YRS",SUM(D21*F21),IF(I21="ALL4YRS",SUM(D21*F21),IF(I21="ALL5YRS",SUM(D21*F21),0)))))</f>
        <v>0</v>
      </c>
      <c r="L21" s="42">
        <f>IF(I21=3,SUM(D21*F21),IF(I21="ALL3YRS",SUM(D21*F21),IF(I21="ALL4YRS",SUM(D21*F21),IF(I21="ALL5YRS",SUM(D21*F21),0))))</f>
        <v>0</v>
      </c>
      <c r="M21" s="42">
        <f>IF(I21=4,SUM(D21*F21),IF(I21="ALL4YRS",SUM(D21*F21),IF(I21="ALL5YRS",SUM(D21*F21),0)))</f>
        <v>0</v>
      </c>
      <c r="N21" s="42">
        <f>IF(I21=5,SUM(D21*F21),IF(I21="ALL5YRS",SUM(D21*F21),0))</f>
        <v>0</v>
      </c>
      <c r="O21" s="43">
        <f t="shared" si="23"/>
        <v>0</v>
      </c>
      <c r="P21" s="516"/>
      <c r="Q21" s="502"/>
      <c r="R21" s="39" t="s">
        <v>89</v>
      </c>
      <c r="S21" s="54" t="s">
        <v>83</v>
      </c>
      <c r="T21" s="31"/>
      <c r="U21" s="54" t="s">
        <v>46</v>
      </c>
      <c r="V21" s="31"/>
      <c r="W21" s="508"/>
      <c r="X21" s="509"/>
      <c r="Y21" s="30">
        <v>1</v>
      </c>
      <c r="Z21" s="41">
        <f>IF(Y21=1,SUM(T21*V21),IF(Y21="ALL2YRS",SUM(T21*V21),IF(Y21="ALL3YRS",SUM(T21*V21),IF(Y21="ALL4YRS",SUM(T21*V21),IF(Y21="ALL5YRS",SUM(T21*V21),0)))))</f>
        <v>0</v>
      </c>
      <c r="AA21" s="42">
        <f>IF(Y21=2,SUM(T21*V21),IF(Y21="ALL2YRS",SUM(T21*V21),IF(Y21="ALL3YRS",SUM(T21*V21),IF(Y21="ALL4YRS",SUM(T21*V21),IF(Y21="ALL5YRS",SUM(T21*V21),0)))))</f>
        <v>0</v>
      </c>
      <c r="AB21" s="42">
        <f>IF(Y21=3,SUM(T21*V21),IF(Y21="ALL3YRS",SUM(T21*V21),IF(Y21="ALL4YRS",SUM(T21*V21),IF(Y21="ALL5YRS",SUM(T21*V21),0))))</f>
        <v>0</v>
      </c>
      <c r="AC21" s="42">
        <f>IF(Y21=4,SUM(T21*V21),IF(Y21="ALL4YRS",SUM(T21*V21),IF(Y21="ALL5YRS",SUM(T21*V21),0)))</f>
        <v>0</v>
      </c>
      <c r="AD21" s="42">
        <f>IF(Y21=5,SUM(T21*V21),IF(Y21="ALL5YRS",SUM(T21*V21),0))</f>
        <v>0</v>
      </c>
      <c r="AE21" s="43">
        <f t="shared" si="29"/>
        <v>0</v>
      </c>
    </row>
    <row r="22" spans="1:31" x14ac:dyDescent="0.2">
      <c r="A22" s="503"/>
      <c r="B22" s="39" t="s">
        <v>90</v>
      </c>
      <c r="C22" s="505" t="s">
        <v>101</v>
      </c>
      <c r="D22" s="506"/>
      <c r="E22" s="506"/>
      <c r="F22" s="507"/>
      <c r="G22" s="40" t="s">
        <v>163</v>
      </c>
      <c r="H22" s="30"/>
      <c r="I22" s="30">
        <v>1</v>
      </c>
      <c r="J22" s="41">
        <f>IF(I22=1,SUM(H22),IF(I22="ALL2YRS",SUM(H22),IF(I22="ALL3YRS",SUM(H22),IF(I22="ALL4YRS",SUM(H22),IF(I22="ALL5YRS",SUM(H22),0)))))</f>
        <v>0</v>
      </c>
      <c r="K22" s="42">
        <f>IF(I22=2,SUM(H22),IF(I22="ALL2YRS",SUM(H22),IF(I22="ALL3YRS",SUM(H22),IF(I22="ALL4YRS",SUM(H22),IF(I22="ALL5YRS",SUM(H22),0)))))</f>
        <v>0</v>
      </c>
      <c r="L22" s="42">
        <f>IF(I22=3,SUM(H22),IF(I22="ALL3YRS",SUM(H22),IF(I22="ALL4YRS",SUM(H22),IF(I22="ALL5YRS",SUM(H22),0))))</f>
        <v>0</v>
      </c>
      <c r="M22" s="42">
        <f>IF(I22=4,SUM(H22),IF(I22="ALL4YRS",SUM(H22),IF(I22="ALL5YRS",SUM(H22),0)))</f>
        <v>0</v>
      </c>
      <c r="N22" s="42">
        <f>IF(I22=5,SUM(H22),IF(I22="ALL5YRS",SUM(H22),0))</f>
        <v>0</v>
      </c>
      <c r="O22" s="43">
        <f t="shared" si="23"/>
        <v>0</v>
      </c>
      <c r="P22" s="516"/>
      <c r="Q22" s="503"/>
      <c r="R22" s="39" t="s">
        <v>90</v>
      </c>
      <c r="S22" s="505" t="s">
        <v>101</v>
      </c>
      <c r="T22" s="506"/>
      <c r="U22" s="506"/>
      <c r="V22" s="507"/>
      <c r="W22" s="40" t="s">
        <v>163</v>
      </c>
      <c r="X22" s="30"/>
      <c r="Y22" s="30">
        <v>1</v>
      </c>
      <c r="Z22" s="41">
        <f>IF(Y22=1,SUM(X22),IF(Y22="ALL2YRS",SUM(X22),IF(Y22="ALL3YRS",SUM(X22),IF(Y22="ALL4YRS",SUM(X22),IF(Y22="ALL5YRS",SUM(X22),0)))))</f>
        <v>0</v>
      </c>
      <c r="AA22" s="42">
        <f>IF(Y22=2,SUM(X22),IF(Y22="ALL2YRS",SUM(X22),IF(Y22="ALL3YRS",SUM(X22),IF(Y22="ALL4YRS",SUM(X22),IF(Y22="ALL5YRS",SUM(X22),0)))))</f>
        <v>0</v>
      </c>
      <c r="AB22" s="42">
        <f>IF(Y22=3,SUM(X22),IF(Y22="ALL3YRS",SUM(X22),IF(Y22="ALL4YRS",SUM(X22),IF(Y22="ALL5YRS",SUM(X22),0))))</f>
        <v>0</v>
      </c>
      <c r="AC22" s="42">
        <f>IF(Y22=4,SUM(X22),IF(Y22="ALL4YRS",SUM(X22),IF(Y22="ALL5YRS",SUM(X22),0)))</f>
        <v>0</v>
      </c>
      <c r="AD22" s="42">
        <f>IF(Y22=5,SUM(X22),IF(Y22="ALL5YRS",SUM(X22),0))</f>
        <v>0</v>
      </c>
      <c r="AE22" s="43">
        <f t="shared" si="29"/>
        <v>0</v>
      </c>
    </row>
    <row r="23" spans="1:31" s="5" customFormat="1" x14ac:dyDescent="0.2">
      <c r="A23" s="497" t="s">
        <v>150</v>
      </c>
      <c r="B23" s="498"/>
      <c r="C23" s="498"/>
      <c r="D23" s="498"/>
      <c r="E23" s="498"/>
      <c r="F23" s="498"/>
      <c r="G23" s="498"/>
      <c r="H23" s="498"/>
      <c r="I23" s="499"/>
      <c r="J23" s="44">
        <f>SUMPRODUCT(ROUND(J15:J22,0))</f>
        <v>0</v>
      </c>
      <c r="K23" s="44">
        <f t="shared" ref="K23:N23" si="30">SUMPRODUCT(ROUND(K15:K22,0))</f>
        <v>0</v>
      </c>
      <c r="L23" s="44">
        <f t="shared" si="30"/>
        <v>0</v>
      </c>
      <c r="M23" s="44">
        <f t="shared" si="30"/>
        <v>0</v>
      </c>
      <c r="N23" s="44">
        <f t="shared" si="30"/>
        <v>0</v>
      </c>
      <c r="O23" s="44">
        <f>SUMPRODUCT(ROUND(O16:O22,0))</f>
        <v>0</v>
      </c>
      <c r="P23" s="516"/>
      <c r="Q23" s="497" t="s">
        <v>150</v>
      </c>
      <c r="R23" s="498"/>
      <c r="S23" s="498"/>
      <c r="T23" s="498"/>
      <c r="U23" s="498"/>
      <c r="V23" s="498"/>
      <c r="W23" s="498"/>
      <c r="X23" s="498"/>
      <c r="Y23" s="499"/>
      <c r="Z23" s="44">
        <f>SUMPRODUCT(ROUND(Z16:Z22,0))</f>
        <v>0</v>
      </c>
      <c r="AA23" s="44">
        <f t="shared" ref="AA23" si="31">SUMPRODUCT(ROUND(AA16:AA22,0))</f>
        <v>0</v>
      </c>
      <c r="AB23" s="44">
        <f t="shared" ref="AB23" si="32">SUMPRODUCT(ROUND(AB16:AB22,0))</f>
        <v>0</v>
      </c>
      <c r="AC23" s="44">
        <f t="shared" ref="AC23" si="33">SUMPRODUCT(ROUND(AC16:AC22,0))</f>
        <v>0</v>
      </c>
      <c r="AD23" s="44">
        <f t="shared" ref="AD23" si="34">SUMPRODUCT(ROUND(AD16:AD22,0))</f>
        <v>0</v>
      </c>
      <c r="AE23" s="44">
        <f t="shared" ref="AE23" si="35">SUMPRODUCT(ROUND(AE16:AE22,0))</f>
        <v>0</v>
      </c>
    </row>
    <row r="24" spans="1:31" x14ac:dyDescent="0.2">
      <c r="A24" s="38" t="s">
        <v>68</v>
      </c>
      <c r="B24" s="39" t="s">
        <v>71</v>
      </c>
      <c r="C24" s="510" t="s">
        <v>133</v>
      </c>
      <c r="D24" s="510"/>
      <c r="E24" s="510"/>
      <c r="F24" s="510"/>
      <c r="G24" s="510"/>
      <c r="H24" s="510"/>
      <c r="I24" s="511" t="s">
        <v>134</v>
      </c>
      <c r="J24" s="512" t="s">
        <v>232</v>
      </c>
      <c r="K24" s="500" t="s">
        <v>96</v>
      </c>
      <c r="L24" s="500" t="s">
        <v>97</v>
      </c>
      <c r="M24" s="500" t="s">
        <v>143</v>
      </c>
      <c r="N24" s="500" t="s">
        <v>144</v>
      </c>
      <c r="O24" s="500" t="s">
        <v>98</v>
      </c>
      <c r="Q24" s="38" t="s">
        <v>159</v>
      </c>
      <c r="R24" s="39" t="s">
        <v>71</v>
      </c>
      <c r="S24" s="510" t="s">
        <v>133</v>
      </c>
      <c r="T24" s="510"/>
      <c r="U24" s="510"/>
      <c r="V24" s="510"/>
      <c r="W24" s="510"/>
      <c r="X24" s="510"/>
      <c r="Y24" s="511" t="s">
        <v>134</v>
      </c>
      <c r="Z24" s="512" t="s">
        <v>232</v>
      </c>
      <c r="AA24" s="500" t="s">
        <v>96</v>
      </c>
      <c r="AB24" s="500" t="s">
        <v>97</v>
      </c>
      <c r="AC24" s="500" t="s">
        <v>143</v>
      </c>
      <c r="AD24" s="500" t="s">
        <v>144</v>
      </c>
      <c r="AE24" s="500" t="s">
        <v>98</v>
      </c>
    </row>
    <row r="25" spans="1:31" x14ac:dyDescent="0.2">
      <c r="A25" s="501"/>
      <c r="B25" s="39" t="s">
        <v>107</v>
      </c>
      <c r="C25" s="56" t="s">
        <v>131</v>
      </c>
      <c r="D25" s="56"/>
      <c r="E25" s="56"/>
      <c r="F25" s="67" t="s">
        <v>154</v>
      </c>
      <c r="G25" s="65"/>
      <c r="H25" s="56" t="s">
        <v>155</v>
      </c>
      <c r="I25" s="511"/>
      <c r="J25" s="512"/>
      <c r="K25" s="500"/>
      <c r="L25" s="500"/>
      <c r="M25" s="500"/>
      <c r="N25" s="500"/>
      <c r="O25" s="500"/>
      <c r="Q25" s="501"/>
      <c r="R25" s="39" t="s">
        <v>107</v>
      </c>
      <c r="S25" s="517" t="s">
        <v>131</v>
      </c>
      <c r="T25" s="518"/>
      <c r="U25" s="518"/>
      <c r="V25" s="518"/>
      <c r="W25" s="518"/>
      <c r="X25" s="519"/>
      <c r="Y25" s="511"/>
      <c r="Z25" s="512"/>
      <c r="AA25" s="500"/>
      <c r="AB25" s="500"/>
      <c r="AC25" s="500"/>
      <c r="AD25" s="500"/>
      <c r="AE25" s="500"/>
    </row>
    <row r="26" spans="1:31" x14ac:dyDescent="0.2">
      <c r="A26" s="502"/>
      <c r="B26" s="39" t="s">
        <v>72</v>
      </c>
      <c r="C26" s="504" t="s">
        <v>132</v>
      </c>
      <c r="D26" s="504"/>
      <c r="E26" s="504"/>
      <c r="F26" s="504"/>
      <c r="G26" s="504"/>
      <c r="H26" s="504"/>
      <c r="I26" s="511"/>
      <c r="J26" s="512"/>
      <c r="K26" s="500"/>
      <c r="L26" s="500"/>
      <c r="M26" s="500"/>
      <c r="N26" s="500"/>
      <c r="O26" s="500"/>
      <c r="Q26" s="502"/>
      <c r="R26" s="39" t="s">
        <v>72</v>
      </c>
      <c r="S26" s="504" t="s">
        <v>132</v>
      </c>
      <c r="T26" s="504"/>
      <c r="U26" s="504"/>
      <c r="V26" s="504"/>
      <c r="W26" s="504"/>
      <c r="X26" s="504"/>
      <c r="Y26" s="511"/>
      <c r="Z26" s="512"/>
      <c r="AA26" s="500"/>
      <c r="AB26" s="500"/>
      <c r="AC26" s="500"/>
      <c r="AD26" s="500"/>
      <c r="AE26" s="500"/>
    </row>
    <row r="27" spans="1:31" x14ac:dyDescent="0.2">
      <c r="A27" s="502"/>
      <c r="B27" s="39" t="s">
        <v>65</v>
      </c>
      <c r="C27" s="40" t="s">
        <v>83</v>
      </c>
      <c r="D27" s="30"/>
      <c r="E27" s="40" t="s">
        <v>113</v>
      </c>
      <c r="F27" s="30"/>
      <c r="G27" s="40" t="s">
        <v>91</v>
      </c>
      <c r="H27" s="30"/>
      <c r="I27" s="30">
        <v>1</v>
      </c>
      <c r="J27" s="41">
        <f>IF(I27=1,SUM(D27*F27*H27),IF(I27="ALL2YRS",SUM(D27*F27*H27),IF(I27="ALL3YRS",SUM(D27*F27*H27),IF(I27="ALL4YRS",SUM(D27*F27*H27),IF(I27="ALL5YRS",SUM(D27*F27*H27),0)))))</f>
        <v>0</v>
      </c>
      <c r="K27" s="42">
        <f>IF(I27=2,SUM(D27*F27*H27),IF(I27="ALL2YRS",SUM(D27*F27*H27),IF(I27="ALL3YRS",SUM(D27*F27*H27),IF(I27="ALL4YRS",SUM(D27*F27*H27),IF(I27="ALL5YRS",SUM(D27*F27*H27),0)))))</f>
        <v>0</v>
      </c>
      <c r="L27" s="42">
        <f>IF(I27=3,SUM(D27*F27*H27),IF(I27="ALL3YRS",SUM(D27*F27*H27),IF(I27="ALL4YRS",SUM(D27*F27*H27),IF(I27="ALL5YRS",SUM(D27*F27*H27),0))))</f>
        <v>0</v>
      </c>
      <c r="M27" s="42">
        <f>IF(I27=4,SUM(D27*F27*H27),IF(I27="ALL4YRS",SUM(D27*F27*H27),IF(I27="ALL5YRS",SUM(D27*F27*H27),0)))</f>
        <v>0</v>
      </c>
      <c r="N27" s="42">
        <f>IF(I27=5,SUM(D27*F27*H27),IF(I27="ALL5YRS",SUM(D27*F27*H27),0))</f>
        <v>0</v>
      </c>
      <c r="O27" s="43">
        <f>SUMPRODUCT(ROUND(J27:N27,0))</f>
        <v>0</v>
      </c>
      <c r="Q27" s="502"/>
      <c r="R27" s="39" t="s">
        <v>65</v>
      </c>
      <c r="S27" s="40" t="s">
        <v>83</v>
      </c>
      <c r="T27" s="30"/>
      <c r="U27" s="40" t="s">
        <v>113</v>
      </c>
      <c r="V27" s="30"/>
      <c r="W27" s="40" t="s">
        <v>91</v>
      </c>
      <c r="X27" s="30"/>
      <c r="Y27" s="30">
        <v>1</v>
      </c>
      <c r="Z27" s="41">
        <f>IF(Y27=1,SUM(T27*V27*X27),IF(Y27="ALL2YRS",SUM(T27*V27*X27),IF(Y27="ALL3YRS",SUM(T27*V27*X27),IF(Y27="ALL4YRS",SUM(T27*V27*X27),IF(Y27="ALL5YRS",SUM(T27*V27*X27),0)))))</f>
        <v>0</v>
      </c>
      <c r="AA27" s="42">
        <f>IF(Y27=2,SUM(T27*V27*X27),IF(Y27="ALL2YRS",SUM(T27*V27*X27),IF(Y27="ALL3YRS",SUM(T27*V27*X27),IF(Y27="ALL4YRS",SUM(T27*V27*X27),IF(Y27="ALL5YRS",SUM(T27*V27*X27),0)))))</f>
        <v>0</v>
      </c>
      <c r="AB27" s="42">
        <f>IF(Y27=3,SUM(T27*V27*X27),IF(Y27="ALL3YRS",SUM(T27*V27*X27),IF(Y27="ALL4YRS",SUM(T27*V27*X27),IF(Y27="ALL5YRS",SUM(T27*V27*X27),0))))</f>
        <v>0</v>
      </c>
      <c r="AC27" s="42">
        <f>IF(Y27=4,SUM(T27*V27*X27),IF(Y27="ALL4YRS",SUM(T27*V27*X27),IF(Y27="ALL5YRS",SUM(T27*V27*X27),0)))</f>
        <v>0</v>
      </c>
      <c r="AD27" s="42">
        <f>IF(Y27=5,SUM(T27*V27*X27),IF(Y27="ALL5YRS",SUM(T27*V27*X27),0))</f>
        <v>0</v>
      </c>
      <c r="AE27" s="43">
        <f>SUMPRODUCT(ROUND(Z27:AD27,0))</f>
        <v>0</v>
      </c>
    </row>
    <row r="28" spans="1:31" x14ac:dyDescent="0.2">
      <c r="A28" s="502"/>
      <c r="B28" s="39" t="s">
        <v>73</v>
      </c>
      <c r="C28" s="50" t="s">
        <v>86</v>
      </c>
      <c r="D28" s="31"/>
      <c r="E28" s="50" t="s">
        <v>84</v>
      </c>
      <c r="F28" s="31"/>
      <c r="G28" s="50" t="s">
        <v>85</v>
      </c>
      <c r="H28" s="31"/>
      <c r="I28" s="30">
        <v>1</v>
      </c>
      <c r="J28" s="41">
        <f t="shared" ref="J28:J31" si="36">IF(I28=1,SUM(D28*F28*H28),IF(I28="ALL2YRS",SUM(D28*F28*H28),IF(I28="ALL3YRS",SUM(D28*F28*H28),IF(I28="ALL4YRS",SUM(D28*F28*H28),IF(I28="ALL5YRS",SUM(D28*F28*H28),0)))))</f>
        <v>0</v>
      </c>
      <c r="K28" s="42">
        <f t="shared" ref="K28:K31" si="37">IF(I28=2,SUM(D28*F28*H28),IF(I28="ALL2YRS",SUM(D28*F28*H28),IF(I28="ALL3YRS",SUM(D28*F28*H28),IF(I28="ALL4YRS",SUM(D28*F28*H28),IF(I28="ALL5YRS",SUM(D28*F28*H28),0)))))</f>
        <v>0</v>
      </c>
      <c r="L28" s="42">
        <f t="shared" ref="L28:L31" si="38">IF(I28=3,SUM(D28*F28*H28),IF(I28="ALL3YRS",SUM(D28*F28*H28),IF(I28="ALL4YRS",SUM(D28*F28*H28),IF(I28="ALL5YRS",SUM(D28*F28*H28),0))))</f>
        <v>0</v>
      </c>
      <c r="M28" s="42">
        <f t="shared" ref="M28:M31" si="39">IF(I28=4,SUM(D28*F28*H28),IF(I28="ALL4YRS",SUM(D28*F28*H28),IF(I28="ALL5YRS",SUM(D28*F28*H28),0)))</f>
        <v>0</v>
      </c>
      <c r="N28" s="42">
        <f t="shared" ref="N28:N31" si="40">IF(I28=5,SUM(D28*F28*H28),IF(I28="ALL5YRS",SUM(D28*F28*H28),0))</f>
        <v>0</v>
      </c>
      <c r="O28" s="43">
        <f t="shared" ref="O28:O33" si="41">SUMPRODUCT(ROUND(J28:N28,0))</f>
        <v>0</v>
      </c>
      <c r="Q28" s="502"/>
      <c r="R28" s="39" t="s">
        <v>73</v>
      </c>
      <c r="S28" s="54" t="s">
        <v>86</v>
      </c>
      <c r="T28" s="31"/>
      <c r="U28" s="54" t="s">
        <v>84</v>
      </c>
      <c r="V28" s="31"/>
      <c r="W28" s="54" t="s">
        <v>85</v>
      </c>
      <c r="X28" s="31"/>
      <c r="Y28" s="30">
        <v>1</v>
      </c>
      <c r="Z28" s="41">
        <f t="shared" ref="Z28:Z31" si="42">IF(Y28=1,SUM(T28*V28*X28),IF(Y28="ALL2YRS",SUM(T28*V28*X28),IF(Y28="ALL3YRS",SUM(T28*V28*X28),IF(Y28="ALL4YRS",SUM(T28*V28*X28),IF(Y28="ALL5YRS",SUM(T28*V28*X28),0)))))</f>
        <v>0</v>
      </c>
      <c r="AA28" s="42">
        <f t="shared" ref="AA28:AA31" si="43">IF(Y28=2,SUM(T28*V28*X28),IF(Y28="ALL2YRS",SUM(T28*V28*X28),IF(Y28="ALL3YRS",SUM(T28*V28*X28),IF(Y28="ALL4YRS",SUM(T28*V28*X28),IF(Y28="ALL5YRS",SUM(T28*V28*X28),0)))))</f>
        <v>0</v>
      </c>
      <c r="AB28" s="42">
        <f t="shared" ref="AB28:AB31" si="44">IF(Y28=3,SUM(T28*V28*X28),IF(Y28="ALL3YRS",SUM(T28*V28*X28),IF(Y28="ALL4YRS",SUM(T28*V28*X28),IF(Y28="ALL5YRS",SUM(T28*V28*X28),0))))</f>
        <v>0</v>
      </c>
      <c r="AC28" s="42">
        <f t="shared" ref="AC28:AC31" si="45">IF(Y28=4,SUM(T28*V28*X28),IF(Y28="ALL4YRS",SUM(T28*V28*X28),IF(Y28="ALL5YRS",SUM(T28*V28*X28),0)))</f>
        <v>0</v>
      </c>
      <c r="AD28" s="42">
        <f t="shared" ref="AD28:AD31" si="46">IF(Y28=5,SUM(T28*V28*X28),IF(Y28="ALL5YRS",SUM(T28*V28*X28),0))</f>
        <v>0</v>
      </c>
      <c r="AE28" s="43">
        <f t="shared" ref="AE28:AE33" si="47">SUMPRODUCT(ROUND(Z28:AD28,0))</f>
        <v>0</v>
      </c>
    </row>
    <row r="29" spans="1:31" x14ac:dyDescent="0.2">
      <c r="A29" s="502"/>
      <c r="B29" s="39" t="s">
        <v>66</v>
      </c>
      <c r="C29" s="50" t="s">
        <v>86</v>
      </c>
      <c r="D29" s="31"/>
      <c r="E29" s="50" t="s">
        <v>87</v>
      </c>
      <c r="F29" s="31"/>
      <c r="G29" s="50" t="s">
        <v>88</v>
      </c>
      <c r="H29" s="31"/>
      <c r="I29" s="30">
        <v>1</v>
      </c>
      <c r="J29" s="41">
        <f t="shared" si="36"/>
        <v>0</v>
      </c>
      <c r="K29" s="42">
        <f t="shared" si="37"/>
        <v>0</v>
      </c>
      <c r="L29" s="42">
        <f t="shared" si="38"/>
        <v>0</v>
      </c>
      <c r="M29" s="42">
        <f t="shared" si="39"/>
        <v>0</v>
      </c>
      <c r="N29" s="42">
        <f t="shared" si="40"/>
        <v>0</v>
      </c>
      <c r="O29" s="43">
        <f t="shared" si="41"/>
        <v>0</v>
      </c>
      <c r="Q29" s="502"/>
      <c r="R29" s="39" t="s">
        <v>66</v>
      </c>
      <c r="S29" s="54" t="s">
        <v>86</v>
      </c>
      <c r="T29" s="31"/>
      <c r="U29" s="54" t="s">
        <v>87</v>
      </c>
      <c r="V29" s="31"/>
      <c r="W29" s="54" t="s">
        <v>88</v>
      </c>
      <c r="X29" s="31"/>
      <c r="Y29" s="30">
        <v>1</v>
      </c>
      <c r="Z29" s="41">
        <f t="shared" si="42"/>
        <v>0</v>
      </c>
      <c r="AA29" s="42">
        <f t="shared" si="43"/>
        <v>0</v>
      </c>
      <c r="AB29" s="42">
        <f t="shared" si="44"/>
        <v>0</v>
      </c>
      <c r="AC29" s="42">
        <f t="shared" si="45"/>
        <v>0</v>
      </c>
      <c r="AD29" s="42">
        <f t="shared" si="46"/>
        <v>0</v>
      </c>
      <c r="AE29" s="43">
        <f t="shared" si="47"/>
        <v>0</v>
      </c>
    </row>
    <row r="30" spans="1:31" x14ac:dyDescent="0.2">
      <c r="A30" s="502"/>
      <c r="B30" s="39" t="s">
        <v>102</v>
      </c>
      <c r="C30" s="31" t="s">
        <v>236</v>
      </c>
      <c r="D30" s="50">
        <f>VLOOKUP(C30,Table3[#All],3,FALSE)</f>
        <v>0</v>
      </c>
      <c r="E30" s="50" t="s">
        <v>87</v>
      </c>
      <c r="F30" s="31"/>
      <c r="G30" s="50" t="s">
        <v>91</v>
      </c>
      <c r="H30" s="31"/>
      <c r="I30" s="30">
        <v>1</v>
      </c>
      <c r="J30" s="41">
        <f t="shared" si="36"/>
        <v>0</v>
      </c>
      <c r="K30" s="42">
        <f t="shared" si="37"/>
        <v>0</v>
      </c>
      <c r="L30" s="42">
        <f t="shared" si="38"/>
        <v>0</v>
      </c>
      <c r="M30" s="42">
        <f t="shared" si="39"/>
        <v>0</v>
      </c>
      <c r="N30" s="42">
        <f t="shared" si="40"/>
        <v>0</v>
      </c>
      <c r="O30" s="43">
        <f t="shared" si="41"/>
        <v>0</v>
      </c>
      <c r="Q30" s="502"/>
      <c r="R30" s="39" t="s">
        <v>102</v>
      </c>
      <c r="S30" s="31" t="s">
        <v>236</v>
      </c>
      <c r="T30" s="54">
        <f>VLOOKUP(S30,Table3[#All],3,FALSE)</f>
        <v>0</v>
      </c>
      <c r="U30" s="54" t="s">
        <v>87</v>
      </c>
      <c r="V30" s="31"/>
      <c r="W30" s="54" t="s">
        <v>91</v>
      </c>
      <c r="X30" s="31"/>
      <c r="Y30" s="30">
        <v>1</v>
      </c>
      <c r="Z30" s="41">
        <f t="shared" si="42"/>
        <v>0</v>
      </c>
      <c r="AA30" s="42">
        <f t="shared" si="43"/>
        <v>0</v>
      </c>
      <c r="AB30" s="42">
        <f t="shared" si="44"/>
        <v>0</v>
      </c>
      <c r="AC30" s="42">
        <f t="shared" si="45"/>
        <v>0</v>
      </c>
      <c r="AD30" s="42">
        <f t="shared" si="46"/>
        <v>0</v>
      </c>
      <c r="AE30" s="43">
        <f t="shared" si="47"/>
        <v>0</v>
      </c>
    </row>
    <row r="31" spans="1:31" x14ac:dyDescent="0.2">
      <c r="A31" s="502"/>
      <c r="B31" s="39" t="s">
        <v>103</v>
      </c>
      <c r="C31" s="50" t="s">
        <v>91</v>
      </c>
      <c r="D31" s="31"/>
      <c r="E31" s="50" t="s">
        <v>100</v>
      </c>
      <c r="F31" s="31"/>
      <c r="G31" s="50" t="s">
        <v>75</v>
      </c>
      <c r="H31" s="50">
        <f>VLOOKUP(C30,Table3[#All],2,FALSE)</f>
        <v>0.32700000000000001</v>
      </c>
      <c r="I31" s="30">
        <v>1</v>
      </c>
      <c r="J31" s="41">
        <f t="shared" si="36"/>
        <v>0</v>
      </c>
      <c r="K31" s="42">
        <f t="shared" si="37"/>
        <v>0</v>
      </c>
      <c r="L31" s="42">
        <f t="shared" si="38"/>
        <v>0</v>
      </c>
      <c r="M31" s="42">
        <f t="shared" si="39"/>
        <v>0</v>
      </c>
      <c r="N31" s="42">
        <f t="shared" si="40"/>
        <v>0</v>
      </c>
      <c r="O31" s="43">
        <f t="shared" si="41"/>
        <v>0</v>
      </c>
      <c r="Q31" s="502"/>
      <c r="R31" s="39" t="s">
        <v>103</v>
      </c>
      <c r="S31" s="54" t="s">
        <v>91</v>
      </c>
      <c r="T31" s="31"/>
      <c r="U31" s="54" t="s">
        <v>100</v>
      </c>
      <c r="V31" s="31"/>
      <c r="W31" s="54" t="s">
        <v>75</v>
      </c>
      <c r="X31" s="54">
        <f>VLOOKUP(S30,Table3[#All],2,FALSE)</f>
        <v>0.32700000000000001</v>
      </c>
      <c r="Y31" s="30">
        <v>1</v>
      </c>
      <c r="Z31" s="41">
        <f t="shared" si="42"/>
        <v>0</v>
      </c>
      <c r="AA31" s="42">
        <f t="shared" si="43"/>
        <v>0</v>
      </c>
      <c r="AB31" s="42">
        <f t="shared" si="44"/>
        <v>0</v>
      </c>
      <c r="AC31" s="42">
        <f t="shared" si="45"/>
        <v>0</v>
      </c>
      <c r="AD31" s="42">
        <f t="shared" si="46"/>
        <v>0</v>
      </c>
      <c r="AE31" s="43">
        <f t="shared" si="47"/>
        <v>0</v>
      </c>
    </row>
    <row r="32" spans="1:31" x14ac:dyDescent="0.2">
      <c r="A32" s="502"/>
      <c r="B32" s="39" t="s">
        <v>89</v>
      </c>
      <c r="C32" s="50" t="s">
        <v>83</v>
      </c>
      <c r="D32" s="31"/>
      <c r="E32" s="50" t="s">
        <v>46</v>
      </c>
      <c r="F32" s="31"/>
      <c r="G32" s="508"/>
      <c r="H32" s="509"/>
      <c r="I32" s="30">
        <v>1</v>
      </c>
      <c r="J32" s="41">
        <f>IF(I32=1,SUM(D32*F32),IF(I32="ALL2YRS",SUM(D32*F32),IF(I32="ALL3YRS",SUM(D32*F32),IF(I32="ALL4YRS",SUM(D32*F32),IF(I32="ALL5YRS",SUM(D32*F32),0)))))</f>
        <v>0</v>
      </c>
      <c r="K32" s="42">
        <f>IF(I32=2,SUM(D32*F32),IF(I32="ALL2YRS",SUM(D32*F32),IF(I32="ALL3YRS",SUM(D32*F32),IF(I32="ALL4YRS",SUM(D32*F32),IF(I32="ALL5YRS",SUM(D32*F32),0)))))</f>
        <v>0</v>
      </c>
      <c r="L32" s="42">
        <f>IF(I32=3,SUM(D32*F32),IF(I32="ALL3YRS",SUM(D32*F32),IF(I32="ALL4YRS",SUM(D32*F32),IF(I32="ALL5YRS",SUM(D32*F32),0))))</f>
        <v>0</v>
      </c>
      <c r="M32" s="42">
        <f>IF(I32=4,SUM(D32*F32),IF(I32="ALL4YRS",SUM(D32*F32),IF(I32="ALL5YRS",SUM(D32*F32),0)))</f>
        <v>0</v>
      </c>
      <c r="N32" s="42">
        <f>IF(I32=5,SUM(D32*F32),IF(I32="ALL5YRS",SUM(D32*F32),0))</f>
        <v>0</v>
      </c>
      <c r="O32" s="43">
        <f t="shared" si="41"/>
        <v>0</v>
      </c>
      <c r="Q32" s="502"/>
      <c r="R32" s="39" t="s">
        <v>89</v>
      </c>
      <c r="S32" s="54" t="s">
        <v>83</v>
      </c>
      <c r="T32" s="31"/>
      <c r="U32" s="54" t="s">
        <v>46</v>
      </c>
      <c r="V32" s="31"/>
      <c r="W32" s="508"/>
      <c r="X32" s="509"/>
      <c r="Y32" s="30">
        <v>1</v>
      </c>
      <c r="Z32" s="41">
        <f>IF(Y32=1,SUM(T32*V32),IF(Y32="ALL2YRS",SUM(T32*V32),IF(Y32="ALL3YRS",SUM(T32*V32),IF(Y32="ALL4YRS",SUM(T32*V32),IF(Y32="ALL5YRS",SUM(T32*V32),0)))))</f>
        <v>0</v>
      </c>
      <c r="AA32" s="42">
        <f>IF(Y32=2,SUM(T32*V32),IF(Y32="ALL2YRS",SUM(T32*V32),IF(Y32="ALL3YRS",SUM(T32*V32),IF(Y32="ALL4YRS",SUM(T32*V32),IF(Y32="ALL5YRS",SUM(T32*V32),0)))))</f>
        <v>0</v>
      </c>
      <c r="AB32" s="42">
        <f>IF(Y32=3,SUM(T32*V32),IF(Y32="ALL3YRS",SUM(T32*V32),IF(Y32="ALL4YRS",SUM(T32*V32),IF(Y32="ALL5YRS",SUM(T32*V32),0))))</f>
        <v>0</v>
      </c>
      <c r="AC32" s="42">
        <f>IF(Y32=4,SUM(T32*V32),IF(Y32="ALL4YRS",SUM(T32*V32),IF(Y32="ALL5YRS",SUM(T32*V32),0)))</f>
        <v>0</v>
      </c>
      <c r="AD32" s="42">
        <f>IF(Y32=5,SUM(T32*V32),IF(Y32="ALL5YRS",SUM(T32*V32),0))</f>
        <v>0</v>
      </c>
      <c r="AE32" s="43">
        <f t="shared" si="47"/>
        <v>0</v>
      </c>
    </row>
    <row r="33" spans="1:31" x14ac:dyDescent="0.2">
      <c r="A33" s="503"/>
      <c r="B33" s="39" t="s">
        <v>90</v>
      </c>
      <c r="C33" s="505" t="s">
        <v>101</v>
      </c>
      <c r="D33" s="506"/>
      <c r="E33" s="506"/>
      <c r="F33" s="507"/>
      <c r="G33" s="40" t="s">
        <v>163</v>
      </c>
      <c r="H33" s="30"/>
      <c r="I33" s="30">
        <v>1</v>
      </c>
      <c r="J33" s="41">
        <f>IF(I33=1,SUM(H33),IF(I33="ALL2YRS",SUM(H33),IF(I33="ALL3YRS",SUM(H33),IF(I33="ALL4YRS",SUM(H33),IF(I33="ALL5YRS",SUM(H33),0)))))</f>
        <v>0</v>
      </c>
      <c r="K33" s="42">
        <f>IF(I33=2,SUM(H33),IF(I33="ALL2YRS",SUM(H33),IF(I33="ALL3YRS",SUM(H33),IF(I33="ALL4YRS",SUM(H33),IF(I33="ALL5YRS",SUM(H33),0)))))</f>
        <v>0</v>
      </c>
      <c r="L33" s="42">
        <f>IF(I33=3,SUM(H33),IF(I33="ALL3YRS",SUM(H33),IF(I33="ALL4YRS",SUM(H33),IF(I33="ALL5YRS",SUM(H33),0))))</f>
        <v>0</v>
      </c>
      <c r="M33" s="42">
        <f>IF(I33=4,SUM(H33),IF(I33="ALL4YRS",SUM(H33),IF(I33="ALL5YRS",SUM(H33),0)))</f>
        <v>0</v>
      </c>
      <c r="N33" s="42">
        <f>IF(I33=5,SUM(H33),IF(I33="ALL5YRS",SUM(H33),0))</f>
        <v>0</v>
      </c>
      <c r="O33" s="43">
        <f t="shared" si="41"/>
        <v>0</v>
      </c>
      <c r="Q33" s="503"/>
      <c r="R33" s="39" t="s">
        <v>90</v>
      </c>
      <c r="S33" s="505" t="s">
        <v>101</v>
      </c>
      <c r="T33" s="506"/>
      <c r="U33" s="506"/>
      <c r="V33" s="507"/>
      <c r="W33" s="40" t="s">
        <v>163</v>
      </c>
      <c r="X33" s="30"/>
      <c r="Y33" s="30">
        <v>1</v>
      </c>
      <c r="Z33" s="41">
        <f>IF(Y33=1,SUM(X33),IF(Y33="ALL2YRS",SUM(X33),IF(Y33="ALL3YRS",SUM(X33),IF(Y33="ALL4YRS",SUM(X33),IF(Y33="ALL5YRS",SUM(X33),0)))))</f>
        <v>0</v>
      </c>
      <c r="AA33" s="42">
        <f>IF(Y33=2,SUM(X33),IF(Y33="ALL2YRS",SUM(X33),IF(Y33="ALL3YRS",SUM(X33),IF(Y33="ALL4YRS",SUM(X33),IF(Y33="ALL5YRS",SUM(X33),0)))))</f>
        <v>0</v>
      </c>
      <c r="AB33" s="42">
        <f>IF(Y33=3,SUM(X33),IF(Y33="ALL3YRS",SUM(X33),IF(Y33="ALL4YRS",SUM(X33),IF(Y33="ALL5YRS",SUM(X33),0))))</f>
        <v>0</v>
      </c>
      <c r="AC33" s="42">
        <f>IF(Y33=4,SUM(X33),IF(Y33="ALL4YRS",SUM(X33),IF(Y33="ALL5YRS",SUM(X33),0)))</f>
        <v>0</v>
      </c>
      <c r="AD33" s="42">
        <f>IF(Y33=5,SUM(X33),IF(Y33="ALL5YRS",SUM(X33),0))</f>
        <v>0</v>
      </c>
      <c r="AE33" s="43">
        <f t="shared" si="47"/>
        <v>0</v>
      </c>
    </row>
    <row r="34" spans="1:31" s="5" customFormat="1" x14ac:dyDescent="0.2">
      <c r="A34" s="497" t="s">
        <v>151</v>
      </c>
      <c r="B34" s="498"/>
      <c r="C34" s="498"/>
      <c r="D34" s="498"/>
      <c r="E34" s="498"/>
      <c r="F34" s="498"/>
      <c r="G34" s="498"/>
      <c r="H34" s="498"/>
      <c r="I34" s="499"/>
      <c r="J34" s="44">
        <f>SUMPRODUCT(ROUND(J27:J33,0))</f>
        <v>0</v>
      </c>
      <c r="K34" s="44">
        <f t="shared" ref="K34" si="48">SUMPRODUCT(ROUND(K27:K33,0))</f>
        <v>0</v>
      </c>
      <c r="L34" s="44">
        <f t="shared" ref="L34" si="49">SUMPRODUCT(ROUND(L27:L33,0))</f>
        <v>0</v>
      </c>
      <c r="M34" s="44">
        <f t="shared" ref="M34" si="50">SUMPRODUCT(ROUND(M27:M33,0))</f>
        <v>0</v>
      </c>
      <c r="N34" s="44">
        <f t="shared" ref="N34" si="51">SUMPRODUCT(ROUND(N27:N33,0))</f>
        <v>0</v>
      </c>
      <c r="O34" s="44">
        <f t="shared" ref="O34" si="52">SUMPRODUCT(ROUND(O27:O33,0))</f>
        <v>0</v>
      </c>
      <c r="P34"/>
      <c r="Q34" s="497" t="s">
        <v>151</v>
      </c>
      <c r="R34" s="498"/>
      <c r="S34" s="498"/>
      <c r="T34" s="498"/>
      <c r="U34" s="498"/>
      <c r="V34" s="498"/>
      <c r="W34" s="498"/>
      <c r="X34" s="498"/>
      <c r="Y34" s="499"/>
      <c r="Z34" s="44">
        <f>SUMPRODUCT(ROUND(Z27:Z33,0))</f>
        <v>0</v>
      </c>
      <c r="AA34" s="44">
        <f t="shared" ref="AA34" si="53">SUMPRODUCT(ROUND(AA27:AA33,0))</f>
        <v>0</v>
      </c>
      <c r="AB34" s="44">
        <f t="shared" ref="AB34" si="54">SUMPRODUCT(ROUND(AB27:AB33,0))</f>
        <v>0</v>
      </c>
      <c r="AC34" s="44">
        <f t="shared" ref="AC34" si="55">SUMPRODUCT(ROUND(AC27:AC33,0))</f>
        <v>0</v>
      </c>
      <c r="AD34" s="44">
        <f t="shared" ref="AD34" si="56">SUMPRODUCT(ROUND(AD27:AD33,0))</f>
        <v>0</v>
      </c>
      <c r="AE34" s="44">
        <f t="shared" ref="AE34" si="57">SUMPRODUCT(ROUND(AE27:AE33,0))</f>
        <v>0</v>
      </c>
    </row>
    <row r="35" spans="1:31" x14ac:dyDescent="0.2">
      <c r="A35" s="38" t="s">
        <v>69</v>
      </c>
      <c r="B35" s="39" t="s">
        <v>71</v>
      </c>
      <c r="C35" s="510" t="s">
        <v>133</v>
      </c>
      <c r="D35" s="510"/>
      <c r="E35" s="510"/>
      <c r="F35" s="510"/>
      <c r="G35" s="510"/>
      <c r="H35" s="510"/>
      <c r="I35" s="511" t="s">
        <v>134</v>
      </c>
      <c r="J35" s="512" t="s">
        <v>232</v>
      </c>
      <c r="K35" s="500" t="s">
        <v>96</v>
      </c>
      <c r="L35" s="500" t="s">
        <v>97</v>
      </c>
      <c r="M35" s="500" t="s">
        <v>143</v>
      </c>
      <c r="N35" s="500" t="s">
        <v>144</v>
      </c>
      <c r="O35" s="500" t="s">
        <v>98</v>
      </c>
      <c r="Q35" s="38" t="s">
        <v>158</v>
      </c>
      <c r="R35" s="39" t="s">
        <v>71</v>
      </c>
      <c r="S35" s="510" t="s">
        <v>133</v>
      </c>
      <c r="T35" s="510"/>
      <c r="U35" s="510"/>
      <c r="V35" s="510"/>
      <c r="W35" s="510"/>
      <c r="X35" s="510"/>
      <c r="Y35" s="511" t="s">
        <v>134</v>
      </c>
      <c r="Z35" s="512" t="s">
        <v>232</v>
      </c>
      <c r="AA35" s="500" t="s">
        <v>96</v>
      </c>
      <c r="AB35" s="500" t="s">
        <v>97</v>
      </c>
      <c r="AC35" s="500" t="s">
        <v>143</v>
      </c>
      <c r="AD35" s="500" t="s">
        <v>144</v>
      </c>
      <c r="AE35" s="500" t="s">
        <v>98</v>
      </c>
    </row>
    <row r="36" spans="1:31" x14ac:dyDescent="0.2">
      <c r="A36" s="501"/>
      <c r="B36" s="39" t="s">
        <v>107</v>
      </c>
      <c r="C36" s="56" t="s">
        <v>131</v>
      </c>
      <c r="D36" s="56"/>
      <c r="E36" s="56"/>
      <c r="F36" s="67" t="s">
        <v>154</v>
      </c>
      <c r="G36" s="67"/>
      <c r="H36" s="56" t="s">
        <v>155</v>
      </c>
      <c r="I36" s="511"/>
      <c r="J36" s="512"/>
      <c r="K36" s="500"/>
      <c r="L36" s="500"/>
      <c r="M36" s="500"/>
      <c r="N36" s="500"/>
      <c r="O36" s="500"/>
      <c r="Q36" s="501"/>
      <c r="R36" s="39" t="s">
        <v>107</v>
      </c>
      <c r="S36" s="517" t="s">
        <v>131</v>
      </c>
      <c r="T36" s="518"/>
      <c r="U36" s="518"/>
      <c r="V36" s="518"/>
      <c r="W36" s="518"/>
      <c r="X36" s="519"/>
      <c r="Y36" s="511"/>
      <c r="Z36" s="512"/>
      <c r="AA36" s="500"/>
      <c r="AB36" s="500"/>
      <c r="AC36" s="500"/>
      <c r="AD36" s="500"/>
      <c r="AE36" s="500"/>
    </row>
    <row r="37" spans="1:31" x14ac:dyDescent="0.2">
      <c r="A37" s="502"/>
      <c r="B37" s="39" t="s">
        <v>72</v>
      </c>
      <c r="C37" s="504" t="s">
        <v>132</v>
      </c>
      <c r="D37" s="504"/>
      <c r="E37" s="504"/>
      <c r="F37" s="504"/>
      <c r="G37" s="504"/>
      <c r="H37" s="504"/>
      <c r="I37" s="511"/>
      <c r="J37" s="512"/>
      <c r="K37" s="500"/>
      <c r="L37" s="500"/>
      <c r="M37" s="500"/>
      <c r="N37" s="500"/>
      <c r="O37" s="500"/>
      <c r="Q37" s="502"/>
      <c r="R37" s="39" t="s">
        <v>72</v>
      </c>
      <c r="S37" s="504" t="s">
        <v>132</v>
      </c>
      <c r="T37" s="504"/>
      <c r="U37" s="504"/>
      <c r="V37" s="504"/>
      <c r="W37" s="504"/>
      <c r="X37" s="504"/>
      <c r="Y37" s="511"/>
      <c r="Z37" s="512"/>
      <c r="AA37" s="500"/>
      <c r="AB37" s="500"/>
      <c r="AC37" s="500"/>
      <c r="AD37" s="500"/>
      <c r="AE37" s="500"/>
    </row>
    <row r="38" spans="1:31" x14ac:dyDescent="0.2">
      <c r="A38" s="502"/>
      <c r="B38" s="39" t="s">
        <v>65</v>
      </c>
      <c r="C38" s="40" t="s">
        <v>83</v>
      </c>
      <c r="D38" s="30"/>
      <c r="E38" s="40" t="s">
        <v>113</v>
      </c>
      <c r="F38" s="30"/>
      <c r="G38" s="40" t="s">
        <v>91</v>
      </c>
      <c r="H38" s="30"/>
      <c r="I38" s="30">
        <v>1</v>
      </c>
      <c r="J38" s="41">
        <f>IF(I38=1,SUM(D38*F38*H38),IF(I38="ALL2YRS",SUM(D38*F38*H38),IF(I38="ALL3YRS",SUM(D38*F38*H38),IF(I38="ALL4YRS",SUM(D38*F38*H38),IF(I38="ALL5YRS",SUM(D38*F38*H38),0)))))</f>
        <v>0</v>
      </c>
      <c r="K38" s="42">
        <f>IF(I38=2,SUM(D38*F38*H38),IF(I38="ALL2YRS",SUM(D38*F38*H38),IF(I38="ALL3YRS",SUM(D38*F38*H38),IF(I38="ALL4YRS",SUM(D38*F38*H38),IF(I38="ALL5YRS",SUM(D38*F38*H38),0)))))</f>
        <v>0</v>
      </c>
      <c r="L38" s="42">
        <f>IF(I38=3,SUM(D38*F38*H38),IF(I38="ALL3YRS",SUM(D38*F38*H38),IF(I38="ALL4YRS",SUM(D38*F38*H38),IF(I38="ALL5YRS",SUM(D38*F38*H38),0))))</f>
        <v>0</v>
      </c>
      <c r="M38" s="42">
        <f>IF(I38=4,SUM(D38*F38*H38),IF(I38="ALL4YRS",SUM(D38*F38*H38),IF(I38="ALL5YRS",SUM(D38*F38*H38),0)))</f>
        <v>0</v>
      </c>
      <c r="N38" s="42">
        <f>IF(I38=5,SUM(D38*F38*H38),IF(I38="ALL5YRS",SUM(D38*F38*H38),0))</f>
        <v>0</v>
      </c>
      <c r="O38" s="43">
        <f>SUMPRODUCT(ROUND(J38:N38,0))</f>
        <v>0</v>
      </c>
      <c r="Q38" s="502"/>
      <c r="R38" s="39" t="s">
        <v>65</v>
      </c>
      <c r="S38" s="40" t="s">
        <v>83</v>
      </c>
      <c r="T38" s="30"/>
      <c r="U38" s="40" t="s">
        <v>113</v>
      </c>
      <c r="V38" s="30"/>
      <c r="W38" s="40" t="s">
        <v>91</v>
      </c>
      <c r="X38" s="30"/>
      <c r="Y38" s="30">
        <v>1</v>
      </c>
      <c r="Z38" s="41">
        <f>IF(Y38=1,SUM(T38*V38*X38),IF(Y38="ALL2YRS",SUM(T38*V38*X38),IF(Y38="ALL3YRS",SUM(T38*V38*X38),IF(Y38="ALL4YRS",SUM(T38*V38*X38),IF(Y38="ALL5YRS",SUM(T38*V38*X38),0)))))</f>
        <v>0</v>
      </c>
      <c r="AA38" s="42">
        <f>IF(Y38=2,SUM(T38*V38*X38),IF(Y38="ALL2YRS",SUM(T38*V38*X38),IF(Y38="ALL3YRS",SUM(T38*V38*X38),IF(Y38="ALL4YRS",SUM(T38*V38*X38),IF(Y38="ALL5YRS",SUM(T38*V38*X38),0)))))</f>
        <v>0</v>
      </c>
      <c r="AB38" s="42">
        <f>IF(Y38=3,SUM(T38*V38*X38),IF(Y38="ALL3YRS",SUM(T38*V38*X38),IF(Y38="ALL4YRS",SUM(T38*V38*X38),IF(Y38="ALL5YRS",SUM(T38*V38*X38),0))))</f>
        <v>0</v>
      </c>
      <c r="AC38" s="42">
        <f>IF(Y38=4,SUM(T38*V38*X38),IF(Y38="ALL4YRS",SUM(T38*V38*X38),IF(Y38="ALL5YRS",SUM(T38*V38*X38),0)))</f>
        <v>0</v>
      </c>
      <c r="AD38" s="42">
        <f>IF(Y38=5,SUM(T38*V38*X38),IF(Y38="ALL5YRS",SUM(T38*V38*X38),0))</f>
        <v>0</v>
      </c>
      <c r="AE38" s="43">
        <f>SUMPRODUCT(ROUND(Z38:AD38,0))</f>
        <v>0</v>
      </c>
    </row>
    <row r="39" spans="1:31" x14ac:dyDescent="0.2">
      <c r="A39" s="502"/>
      <c r="B39" s="39" t="s">
        <v>73</v>
      </c>
      <c r="C39" s="50" t="s">
        <v>86</v>
      </c>
      <c r="D39" s="31"/>
      <c r="E39" s="50" t="s">
        <v>84</v>
      </c>
      <c r="F39" s="31"/>
      <c r="G39" s="50" t="s">
        <v>85</v>
      </c>
      <c r="H39" s="31"/>
      <c r="I39" s="30">
        <v>1</v>
      </c>
      <c r="J39" s="41">
        <f t="shared" ref="J39:J42" si="58">IF(I39=1,SUM(D39*F39*H39),IF(I39="ALL2YRS",SUM(D39*F39*H39),IF(I39="ALL3YRS",SUM(D39*F39*H39),IF(I39="ALL4YRS",SUM(D39*F39*H39),IF(I39="ALL5YRS",SUM(D39*F39*H39),0)))))</f>
        <v>0</v>
      </c>
      <c r="K39" s="42">
        <f t="shared" ref="K39:K42" si="59">IF(I39=2,SUM(D39*F39*H39),IF(I39="ALL2YRS",SUM(D39*F39*H39),IF(I39="ALL3YRS",SUM(D39*F39*H39),IF(I39="ALL4YRS",SUM(D39*F39*H39),IF(I39="ALL5YRS",SUM(D39*F39*H39),0)))))</f>
        <v>0</v>
      </c>
      <c r="L39" s="42">
        <f t="shared" ref="L39:L42" si="60">IF(I39=3,SUM(D39*F39*H39),IF(I39="ALL3YRS",SUM(D39*F39*H39),IF(I39="ALL4YRS",SUM(D39*F39*H39),IF(I39="ALL5YRS",SUM(D39*F39*H39),0))))</f>
        <v>0</v>
      </c>
      <c r="M39" s="42">
        <f t="shared" ref="M39:M42" si="61">IF(I39=4,SUM(D39*F39*H39),IF(I39="ALL4YRS",SUM(D39*F39*H39),IF(I39="ALL5YRS",SUM(D39*F39*H39),0)))</f>
        <v>0</v>
      </c>
      <c r="N39" s="42">
        <f t="shared" ref="N39:N42" si="62">IF(I39=5,SUM(D39*F39*H39),IF(I39="ALL5YRS",SUM(D39*F39*H39),0))</f>
        <v>0</v>
      </c>
      <c r="O39" s="43">
        <f t="shared" ref="O39:O44" si="63">SUMPRODUCT(ROUND(J39:N39,0))</f>
        <v>0</v>
      </c>
      <c r="Q39" s="502"/>
      <c r="R39" s="39" t="s">
        <v>73</v>
      </c>
      <c r="S39" s="54" t="s">
        <v>86</v>
      </c>
      <c r="T39" s="31"/>
      <c r="U39" s="54" t="s">
        <v>84</v>
      </c>
      <c r="V39" s="31"/>
      <c r="W39" s="54" t="s">
        <v>85</v>
      </c>
      <c r="X39" s="31"/>
      <c r="Y39" s="30">
        <v>1</v>
      </c>
      <c r="Z39" s="41">
        <f t="shared" ref="Z39:Z42" si="64">IF(Y39=1,SUM(T39*V39*X39),IF(Y39="ALL2YRS",SUM(T39*V39*X39),IF(Y39="ALL3YRS",SUM(T39*V39*X39),IF(Y39="ALL4YRS",SUM(T39*V39*X39),IF(Y39="ALL5YRS",SUM(T39*V39*X39),0)))))</f>
        <v>0</v>
      </c>
      <c r="AA39" s="42">
        <f t="shared" ref="AA39:AA42" si="65">IF(Y39=2,SUM(T39*V39*X39),IF(Y39="ALL2YRS",SUM(T39*V39*X39),IF(Y39="ALL3YRS",SUM(T39*V39*X39),IF(Y39="ALL4YRS",SUM(T39*V39*X39),IF(Y39="ALL5YRS",SUM(T39*V39*X39),0)))))</f>
        <v>0</v>
      </c>
      <c r="AB39" s="42">
        <f t="shared" ref="AB39:AB42" si="66">IF(Y39=3,SUM(T39*V39*X39),IF(Y39="ALL3YRS",SUM(T39*V39*X39),IF(Y39="ALL4YRS",SUM(T39*V39*X39),IF(Y39="ALL5YRS",SUM(T39*V39*X39),0))))</f>
        <v>0</v>
      </c>
      <c r="AC39" s="42">
        <f t="shared" ref="AC39:AC42" si="67">IF(Y39=4,SUM(T39*V39*X39),IF(Y39="ALL4YRS",SUM(T39*V39*X39),IF(Y39="ALL5YRS",SUM(T39*V39*X39),0)))</f>
        <v>0</v>
      </c>
      <c r="AD39" s="42">
        <f t="shared" ref="AD39:AD42" si="68">IF(Y39=5,SUM(T39*V39*X39),IF(Y39="ALL5YRS",SUM(T39*V39*X39),0))</f>
        <v>0</v>
      </c>
      <c r="AE39" s="43">
        <f t="shared" ref="AE39:AE44" si="69">SUMPRODUCT(ROUND(Z39:AD39,0))</f>
        <v>0</v>
      </c>
    </row>
    <row r="40" spans="1:31" x14ac:dyDescent="0.2">
      <c r="A40" s="502"/>
      <c r="B40" s="39" t="s">
        <v>66</v>
      </c>
      <c r="C40" s="50" t="s">
        <v>86</v>
      </c>
      <c r="D40" s="31"/>
      <c r="E40" s="50" t="s">
        <v>87</v>
      </c>
      <c r="F40" s="31"/>
      <c r="G40" s="50" t="s">
        <v>88</v>
      </c>
      <c r="H40" s="31"/>
      <c r="I40" s="30">
        <v>1</v>
      </c>
      <c r="J40" s="41">
        <f t="shared" si="58"/>
        <v>0</v>
      </c>
      <c r="K40" s="42">
        <f t="shared" si="59"/>
        <v>0</v>
      </c>
      <c r="L40" s="42">
        <f t="shared" si="60"/>
        <v>0</v>
      </c>
      <c r="M40" s="42">
        <f t="shared" si="61"/>
        <v>0</v>
      </c>
      <c r="N40" s="42">
        <f t="shared" si="62"/>
        <v>0</v>
      </c>
      <c r="O40" s="43">
        <f t="shared" si="63"/>
        <v>0</v>
      </c>
      <c r="Q40" s="502"/>
      <c r="R40" s="39" t="s">
        <v>66</v>
      </c>
      <c r="S40" s="54" t="s">
        <v>86</v>
      </c>
      <c r="T40" s="31"/>
      <c r="U40" s="54" t="s">
        <v>87</v>
      </c>
      <c r="V40" s="31"/>
      <c r="W40" s="54" t="s">
        <v>88</v>
      </c>
      <c r="X40" s="31"/>
      <c r="Y40" s="30">
        <v>1</v>
      </c>
      <c r="Z40" s="41">
        <f t="shared" si="64"/>
        <v>0</v>
      </c>
      <c r="AA40" s="42">
        <f t="shared" si="65"/>
        <v>0</v>
      </c>
      <c r="AB40" s="42">
        <f t="shared" si="66"/>
        <v>0</v>
      </c>
      <c r="AC40" s="42">
        <f t="shared" si="67"/>
        <v>0</v>
      </c>
      <c r="AD40" s="42">
        <f t="shared" si="68"/>
        <v>0</v>
      </c>
      <c r="AE40" s="43">
        <f t="shared" si="69"/>
        <v>0</v>
      </c>
    </row>
    <row r="41" spans="1:31" x14ac:dyDescent="0.2">
      <c r="A41" s="502"/>
      <c r="B41" s="39" t="s">
        <v>102</v>
      </c>
      <c r="C41" s="31" t="s">
        <v>236</v>
      </c>
      <c r="D41" s="50">
        <f>VLOOKUP(C41,Table3[#All],3,FALSE)</f>
        <v>0</v>
      </c>
      <c r="E41" s="50" t="s">
        <v>87</v>
      </c>
      <c r="F41" s="31"/>
      <c r="G41" s="50" t="s">
        <v>91</v>
      </c>
      <c r="H41" s="31"/>
      <c r="I41" s="30">
        <v>1</v>
      </c>
      <c r="J41" s="41">
        <f t="shared" si="58"/>
        <v>0</v>
      </c>
      <c r="K41" s="42">
        <f t="shared" si="59"/>
        <v>0</v>
      </c>
      <c r="L41" s="42">
        <f t="shared" si="60"/>
        <v>0</v>
      </c>
      <c r="M41" s="42">
        <f t="shared" si="61"/>
        <v>0</v>
      </c>
      <c r="N41" s="42">
        <f t="shared" si="62"/>
        <v>0</v>
      </c>
      <c r="O41" s="43">
        <f t="shared" si="63"/>
        <v>0</v>
      </c>
      <c r="Q41" s="502"/>
      <c r="R41" s="39" t="s">
        <v>102</v>
      </c>
      <c r="S41" s="31" t="s">
        <v>236</v>
      </c>
      <c r="T41" s="54">
        <f>VLOOKUP(S41,Table3[#All],3,FALSE)</f>
        <v>0</v>
      </c>
      <c r="U41" s="54" t="s">
        <v>87</v>
      </c>
      <c r="V41" s="31"/>
      <c r="W41" s="54" t="s">
        <v>91</v>
      </c>
      <c r="X41" s="31"/>
      <c r="Y41" s="30">
        <v>1</v>
      </c>
      <c r="Z41" s="41">
        <f t="shared" si="64"/>
        <v>0</v>
      </c>
      <c r="AA41" s="42">
        <f t="shared" si="65"/>
        <v>0</v>
      </c>
      <c r="AB41" s="42">
        <f t="shared" si="66"/>
        <v>0</v>
      </c>
      <c r="AC41" s="42">
        <f t="shared" si="67"/>
        <v>0</v>
      </c>
      <c r="AD41" s="42">
        <f t="shared" si="68"/>
        <v>0</v>
      </c>
      <c r="AE41" s="43">
        <f t="shared" si="69"/>
        <v>0</v>
      </c>
    </row>
    <row r="42" spans="1:31" x14ac:dyDescent="0.2">
      <c r="A42" s="502"/>
      <c r="B42" s="39" t="s">
        <v>103</v>
      </c>
      <c r="C42" s="50" t="s">
        <v>91</v>
      </c>
      <c r="D42" s="31"/>
      <c r="E42" s="50" t="s">
        <v>100</v>
      </c>
      <c r="F42" s="31"/>
      <c r="G42" s="50" t="s">
        <v>75</v>
      </c>
      <c r="H42" s="50">
        <f>VLOOKUP(C41,Table3[#All],2,FALSE)</f>
        <v>0.32700000000000001</v>
      </c>
      <c r="I42" s="30">
        <v>1</v>
      </c>
      <c r="J42" s="41">
        <f t="shared" si="58"/>
        <v>0</v>
      </c>
      <c r="K42" s="42">
        <f t="shared" si="59"/>
        <v>0</v>
      </c>
      <c r="L42" s="42">
        <f t="shared" si="60"/>
        <v>0</v>
      </c>
      <c r="M42" s="42">
        <f t="shared" si="61"/>
        <v>0</v>
      </c>
      <c r="N42" s="42">
        <f t="shared" si="62"/>
        <v>0</v>
      </c>
      <c r="O42" s="43">
        <f t="shared" si="63"/>
        <v>0</v>
      </c>
      <c r="Q42" s="502"/>
      <c r="R42" s="39" t="s">
        <v>103</v>
      </c>
      <c r="S42" s="54" t="s">
        <v>91</v>
      </c>
      <c r="T42" s="31"/>
      <c r="U42" s="54" t="s">
        <v>100</v>
      </c>
      <c r="V42" s="31"/>
      <c r="W42" s="54" t="s">
        <v>75</v>
      </c>
      <c r="X42" s="54">
        <f>VLOOKUP(S41,Table3[#All],2,FALSE)</f>
        <v>0.32700000000000001</v>
      </c>
      <c r="Y42" s="30">
        <v>1</v>
      </c>
      <c r="Z42" s="41">
        <f t="shared" si="64"/>
        <v>0</v>
      </c>
      <c r="AA42" s="42">
        <f t="shared" si="65"/>
        <v>0</v>
      </c>
      <c r="AB42" s="42">
        <f t="shared" si="66"/>
        <v>0</v>
      </c>
      <c r="AC42" s="42">
        <f t="shared" si="67"/>
        <v>0</v>
      </c>
      <c r="AD42" s="42">
        <f t="shared" si="68"/>
        <v>0</v>
      </c>
      <c r="AE42" s="43">
        <f t="shared" si="69"/>
        <v>0</v>
      </c>
    </row>
    <row r="43" spans="1:31" x14ac:dyDescent="0.2">
      <c r="A43" s="502"/>
      <c r="B43" s="39" t="s">
        <v>89</v>
      </c>
      <c r="C43" s="50" t="s">
        <v>83</v>
      </c>
      <c r="D43" s="31"/>
      <c r="E43" s="50" t="s">
        <v>46</v>
      </c>
      <c r="F43" s="31"/>
      <c r="G43" s="508"/>
      <c r="H43" s="509"/>
      <c r="I43" s="30">
        <v>1</v>
      </c>
      <c r="J43" s="41">
        <f>IF(I43=1,SUM(D43*F43),IF(I43="ALL2YRS",SUM(D43*F43),IF(I43="ALL3YRS",SUM(D43*F43),IF(I43="ALL4YRS",SUM(D43*F43),IF(I43="ALL5YRS",SUM(D43*F43),0)))))</f>
        <v>0</v>
      </c>
      <c r="K43" s="42">
        <f>IF(I43=2,SUM(D43*F43),IF(I43="ALL2YRS",SUM(D43*F43),IF(I43="ALL3YRS",SUM(D43*F43),IF(I43="ALL4YRS",SUM(D43*F43),IF(I43="ALL5YRS",SUM(D43*F43),0)))))</f>
        <v>0</v>
      </c>
      <c r="L43" s="42">
        <f>IF(I43=3,SUM(D43*F43),IF(I43="ALL3YRS",SUM(D43*F43),IF(I43="ALL4YRS",SUM(D43*F43),IF(I43="ALL5YRS",SUM(D43*F43),0))))</f>
        <v>0</v>
      </c>
      <c r="M43" s="42">
        <f>IF(I43=4,SUM(D43*F43),IF(I43="ALL4YRS",SUM(D43*F43),IF(I43="ALL5YRS",SUM(D43*F43),0)))</f>
        <v>0</v>
      </c>
      <c r="N43" s="42">
        <f>IF(I43=5,SUM(D43*F43),IF(I43="ALL5YRS",SUM(D43*F43),0))</f>
        <v>0</v>
      </c>
      <c r="O43" s="43">
        <f t="shared" si="63"/>
        <v>0</v>
      </c>
      <c r="Q43" s="502"/>
      <c r="R43" s="39" t="s">
        <v>89</v>
      </c>
      <c r="S43" s="54" t="s">
        <v>83</v>
      </c>
      <c r="T43" s="31"/>
      <c r="U43" s="54" t="s">
        <v>46</v>
      </c>
      <c r="V43" s="31"/>
      <c r="W43" s="508"/>
      <c r="X43" s="509"/>
      <c r="Y43" s="30">
        <v>1</v>
      </c>
      <c r="Z43" s="41">
        <f>IF(Y43=1,SUM(T43*V43),IF(Y43="ALL2YRS",SUM(T43*V43),IF(Y43="ALL3YRS",SUM(T43*V43),IF(Y43="ALL4YRS",SUM(T43*V43),IF(Y43="ALL5YRS",SUM(T43*V43),0)))))</f>
        <v>0</v>
      </c>
      <c r="AA43" s="42">
        <f>IF(Y43=2,SUM(T43*V43),IF(Y43="ALL2YRS",SUM(T43*V43),IF(Y43="ALL3YRS",SUM(T43*V43),IF(Y43="ALL4YRS",SUM(T43*V43),IF(Y43="ALL5YRS",SUM(T43*V43),0)))))</f>
        <v>0</v>
      </c>
      <c r="AB43" s="42">
        <f>IF(Y43=3,SUM(T43*V43),IF(Y43="ALL3YRS",SUM(T43*V43),IF(Y43="ALL4YRS",SUM(T43*V43),IF(Y43="ALL5YRS",SUM(T43*V43),0))))</f>
        <v>0</v>
      </c>
      <c r="AC43" s="42">
        <f>IF(Y43=4,SUM(T43*V43),IF(Y43="ALL4YRS",SUM(T43*V43),IF(Y43="ALL5YRS",SUM(T43*V43),0)))</f>
        <v>0</v>
      </c>
      <c r="AD43" s="42">
        <f>IF(Y43=5,SUM(T43*V43),IF(Y43="ALL5YRS",SUM(T43*V43),0))</f>
        <v>0</v>
      </c>
      <c r="AE43" s="43">
        <f t="shared" si="69"/>
        <v>0</v>
      </c>
    </row>
    <row r="44" spans="1:31" x14ac:dyDescent="0.2">
      <c r="A44" s="503"/>
      <c r="B44" s="39" t="s">
        <v>90</v>
      </c>
      <c r="C44" s="505" t="s">
        <v>101</v>
      </c>
      <c r="D44" s="506"/>
      <c r="E44" s="506"/>
      <c r="F44" s="507"/>
      <c r="G44" s="40" t="s">
        <v>163</v>
      </c>
      <c r="H44" s="30"/>
      <c r="I44" s="30">
        <v>1</v>
      </c>
      <c r="J44" s="41">
        <f>IF(I44=1,SUM(H44),IF(I44="ALL2YRS",SUM(H44),IF(I44="ALL3YRS",SUM(H44),IF(I44="ALL4YRS",SUM(H44),IF(I44="ALL5YRS",SUM(H44),0)))))</f>
        <v>0</v>
      </c>
      <c r="K44" s="42">
        <f>IF(I44=2,SUM(DH44),IF(I44="ALL2YRS",SUM(H44),IF(I44="ALL3YRS",SUM(H44),IF(I44="ALL4YRS",SUM(H44),IF(I44="ALL5YRS",SUM(H44),0)))))</f>
        <v>0</v>
      </c>
      <c r="L44" s="42">
        <f>IF(I44=3,SUM(H44),IF(I44="ALL3YRS",SUM(H44),IF(I44="ALL4YRS",SUM(H44),IF(I44="ALL5YRS",SUM(H44),0))))</f>
        <v>0</v>
      </c>
      <c r="M44" s="42">
        <f>IF(I44=4,SUM(H44),IF(I44="ALL4YRS",SUM(H44),IF(I44="ALL5YRS",SUM(H44),0)))</f>
        <v>0</v>
      </c>
      <c r="N44" s="42">
        <f>IF(I44=5,SUM(H44),IF(I44="ALL5YRS",SUM(H44),0))</f>
        <v>0</v>
      </c>
      <c r="O44" s="43">
        <f t="shared" si="63"/>
        <v>0</v>
      </c>
      <c r="Q44" s="503"/>
      <c r="R44" s="39" t="s">
        <v>90</v>
      </c>
      <c r="S44" s="505" t="s">
        <v>101</v>
      </c>
      <c r="T44" s="506"/>
      <c r="U44" s="506"/>
      <c r="V44" s="507"/>
      <c r="W44" s="40" t="s">
        <v>163</v>
      </c>
      <c r="X44" s="30"/>
      <c r="Y44" s="30">
        <v>1</v>
      </c>
      <c r="Z44" s="41">
        <f>IF(Y44=1,SUM(X44),IF(Y44="ALL2YRS",SUM(X44),IF(Y44="ALL3YRS",SUM(X44),IF(Y44="ALL4YRS",SUM(X44),IF(Y44="ALL5YRS",SUM(X44),0)))))</f>
        <v>0</v>
      </c>
      <c r="AA44" s="42">
        <f>IF(Y44=2,SUM(X44),IF(Y44="ALL2YRS",SUM(X44),IF(Y44="ALL3YRS",SUM(X44),IF(Y44="ALL4YRS",SUM(X44),IF(Y44="ALL5YRS",SUM(X44),0)))))</f>
        <v>0</v>
      </c>
      <c r="AB44" s="42">
        <f>IF(Y44=3,SUM(X44),IF(Y44="ALL3YRS",SUM(X44),IF(Y44="ALL4YRS",SUM(X44),IF(Y44="ALL5YRS",SUM(X44),0))))</f>
        <v>0</v>
      </c>
      <c r="AC44" s="42">
        <f>IF(Y44=4,SUM(X44),IF(Y44="ALL4YRS",SUM(X44),IF(Y44="ALL5YRS",SUM(X44),0)))</f>
        <v>0</v>
      </c>
      <c r="AD44" s="42">
        <f>IF(Y44=5,SUM(X44),IF(Y44="ALL5YRS",SUM(X44),0))</f>
        <v>0</v>
      </c>
      <c r="AE44" s="43">
        <f t="shared" si="69"/>
        <v>0</v>
      </c>
    </row>
    <row r="45" spans="1:31" s="5" customFormat="1" x14ac:dyDescent="0.2">
      <c r="A45" s="497" t="s">
        <v>152</v>
      </c>
      <c r="B45" s="498"/>
      <c r="C45" s="498"/>
      <c r="D45" s="498"/>
      <c r="E45" s="498"/>
      <c r="F45" s="498"/>
      <c r="G45" s="498"/>
      <c r="H45" s="498"/>
      <c r="I45" s="499"/>
      <c r="J45" s="44">
        <f>SUMPRODUCT(ROUND(J38:J44,0))</f>
        <v>0</v>
      </c>
      <c r="K45" s="44">
        <f t="shared" ref="K45" si="70">SUMPRODUCT(ROUND(K38:K44,0))</f>
        <v>0</v>
      </c>
      <c r="L45" s="44">
        <f t="shared" ref="L45" si="71">SUMPRODUCT(ROUND(L38:L44,0))</f>
        <v>0</v>
      </c>
      <c r="M45" s="44">
        <f t="shared" ref="M45" si="72">SUMPRODUCT(ROUND(M38:M44,0))</f>
        <v>0</v>
      </c>
      <c r="N45" s="44">
        <f t="shared" ref="N45" si="73">SUMPRODUCT(ROUND(N38:N44,0))</f>
        <v>0</v>
      </c>
      <c r="O45" s="44">
        <f t="shared" ref="O45" si="74">SUMPRODUCT(ROUND(O38:O44,0))</f>
        <v>0</v>
      </c>
      <c r="P45"/>
      <c r="Q45" s="497" t="s">
        <v>152</v>
      </c>
      <c r="R45" s="498"/>
      <c r="S45" s="498"/>
      <c r="T45" s="498"/>
      <c r="U45" s="498"/>
      <c r="V45" s="498"/>
      <c r="W45" s="498"/>
      <c r="X45" s="498"/>
      <c r="Y45" s="499"/>
      <c r="Z45" s="44">
        <f>SUMPRODUCT(ROUND(Z38:Z44,0))</f>
        <v>0</v>
      </c>
      <c r="AA45" s="44">
        <f t="shared" ref="AA45" si="75">SUMPRODUCT(ROUND(AA38:AA44,0))</f>
        <v>0</v>
      </c>
      <c r="AB45" s="44">
        <f t="shared" ref="AB45" si="76">SUMPRODUCT(ROUND(AB38:AB44,0))</f>
        <v>0</v>
      </c>
      <c r="AC45" s="44">
        <f t="shared" ref="AC45" si="77">SUMPRODUCT(ROUND(AC38:AC44,0))</f>
        <v>0</v>
      </c>
      <c r="AD45" s="44">
        <f t="shared" ref="AD45" si="78">SUMPRODUCT(ROUND(AD38:AD44,0))</f>
        <v>0</v>
      </c>
      <c r="AE45" s="44">
        <f t="shared" ref="AE45" si="79">SUMPRODUCT(ROUND(AE38:AE44,0))</f>
        <v>0</v>
      </c>
    </row>
    <row r="46" spans="1:31" x14ac:dyDescent="0.2">
      <c r="A46" s="38" t="s">
        <v>70</v>
      </c>
      <c r="B46" s="39" t="s">
        <v>71</v>
      </c>
      <c r="C46" s="510" t="s">
        <v>133</v>
      </c>
      <c r="D46" s="510"/>
      <c r="E46" s="510"/>
      <c r="F46" s="510"/>
      <c r="G46" s="510"/>
      <c r="H46" s="510"/>
      <c r="I46" s="511" t="s">
        <v>134</v>
      </c>
      <c r="J46" s="512" t="s">
        <v>232</v>
      </c>
      <c r="K46" s="500" t="s">
        <v>96</v>
      </c>
      <c r="L46" s="500" t="s">
        <v>97</v>
      </c>
      <c r="M46" s="500" t="s">
        <v>143</v>
      </c>
      <c r="N46" s="500" t="s">
        <v>144</v>
      </c>
      <c r="O46" s="500" t="s">
        <v>98</v>
      </c>
      <c r="Q46" s="38" t="s">
        <v>157</v>
      </c>
      <c r="R46" s="39" t="s">
        <v>71</v>
      </c>
      <c r="S46" s="510" t="s">
        <v>133</v>
      </c>
      <c r="T46" s="510"/>
      <c r="U46" s="510"/>
      <c r="V46" s="510"/>
      <c r="W46" s="510"/>
      <c r="X46" s="510"/>
      <c r="Y46" s="511" t="s">
        <v>134</v>
      </c>
      <c r="Z46" s="512" t="s">
        <v>232</v>
      </c>
      <c r="AA46" s="500" t="s">
        <v>96</v>
      </c>
      <c r="AB46" s="500" t="s">
        <v>97</v>
      </c>
      <c r="AC46" s="500" t="s">
        <v>143</v>
      </c>
      <c r="AD46" s="500" t="s">
        <v>144</v>
      </c>
      <c r="AE46" s="500" t="s">
        <v>98</v>
      </c>
    </row>
    <row r="47" spans="1:31" x14ac:dyDescent="0.2">
      <c r="A47" s="501"/>
      <c r="B47" s="39" t="s">
        <v>107</v>
      </c>
      <c r="C47" s="56" t="s">
        <v>131</v>
      </c>
      <c r="D47" s="56"/>
      <c r="E47" s="56"/>
      <c r="F47" s="67" t="s">
        <v>154</v>
      </c>
      <c r="G47" s="67"/>
      <c r="H47" s="56" t="s">
        <v>155</v>
      </c>
      <c r="I47" s="511"/>
      <c r="J47" s="512"/>
      <c r="K47" s="500"/>
      <c r="L47" s="500"/>
      <c r="M47" s="500"/>
      <c r="N47" s="500"/>
      <c r="O47" s="500"/>
      <c r="Q47" s="501"/>
      <c r="R47" s="39" t="s">
        <v>107</v>
      </c>
      <c r="S47" s="517" t="s">
        <v>131</v>
      </c>
      <c r="T47" s="518"/>
      <c r="U47" s="518"/>
      <c r="V47" s="518"/>
      <c r="W47" s="518"/>
      <c r="X47" s="519"/>
      <c r="Y47" s="511"/>
      <c r="Z47" s="512"/>
      <c r="AA47" s="500"/>
      <c r="AB47" s="500"/>
      <c r="AC47" s="500"/>
      <c r="AD47" s="500"/>
      <c r="AE47" s="500"/>
    </row>
    <row r="48" spans="1:31" x14ac:dyDescent="0.2">
      <c r="A48" s="502"/>
      <c r="B48" s="39" t="s">
        <v>72</v>
      </c>
      <c r="C48" s="504" t="s">
        <v>132</v>
      </c>
      <c r="D48" s="504"/>
      <c r="E48" s="504"/>
      <c r="F48" s="504"/>
      <c r="G48" s="504"/>
      <c r="H48" s="504"/>
      <c r="I48" s="511"/>
      <c r="J48" s="512"/>
      <c r="K48" s="500"/>
      <c r="L48" s="500"/>
      <c r="M48" s="500"/>
      <c r="N48" s="500"/>
      <c r="O48" s="500"/>
      <c r="Q48" s="502"/>
      <c r="R48" s="39" t="s">
        <v>72</v>
      </c>
      <c r="S48" s="504" t="s">
        <v>132</v>
      </c>
      <c r="T48" s="504"/>
      <c r="U48" s="504"/>
      <c r="V48" s="504"/>
      <c r="W48" s="504"/>
      <c r="X48" s="504"/>
      <c r="Y48" s="511"/>
      <c r="Z48" s="512"/>
      <c r="AA48" s="500"/>
      <c r="AB48" s="500"/>
      <c r="AC48" s="500"/>
      <c r="AD48" s="500"/>
      <c r="AE48" s="500"/>
    </row>
    <row r="49" spans="1:31" x14ac:dyDescent="0.2">
      <c r="A49" s="502"/>
      <c r="B49" s="39" t="s">
        <v>65</v>
      </c>
      <c r="C49" s="40" t="s">
        <v>83</v>
      </c>
      <c r="D49" s="30"/>
      <c r="E49" s="40" t="s">
        <v>113</v>
      </c>
      <c r="F49" s="30"/>
      <c r="G49" s="40" t="s">
        <v>91</v>
      </c>
      <c r="H49" s="30"/>
      <c r="I49" s="30">
        <v>1</v>
      </c>
      <c r="J49" s="41">
        <f>IF(I49=1,SUM(D49*F49*H49),IF(I49="ALL2YRS",SUM(D49*F49*H49),IF(I49="ALL3YRS",SUM(D49*F49*H49),IF(I49="ALL4YRS",SUM(D49*F49*H49),IF(I49="ALL5YRS",SUM(D49*F49*H49),0)))))</f>
        <v>0</v>
      </c>
      <c r="K49" s="42">
        <f>IF(I49=2,SUM(D49*F49*H49),IF(I49="ALL2YRS",SUM(D49*F49*H49),IF(I49="ALL3YRS",SUM(D49*F49*H49),IF(I49="ALL4YRS",SUM(D49*F49*H49),IF(I49="ALL5YRS",SUM(D49*F49*H49),0)))))</f>
        <v>0</v>
      </c>
      <c r="L49" s="42">
        <f>IF(I49=3,SUM(D49*F49*H49),IF(I49="ALL3YRS",SUM(D49*F49*H49),IF(I49="ALL4YRS",SUM(D49*F49*H49),IF(I49="ALL5YRS",SUM(D49*F49*H49),0))))</f>
        <v>0</v>
      </c>
      <c r="M49" s="42">
        <f>IF(I49=4,SUM(D49*F49*H49),IF(I49="ALL4YRS",SUM(D49*F49*H49),IF(I49="ALL5YRS",SUM(D49*F49*H49),0)))</f>
        <v>0</v>
      </c>
      <c r="N49" s="42">
        <f>IF(I49=5,SUM(D49*F49*H49),IF(I49="ALL5YRS",SUM(D49*F49*H49),0))</f>
        <v>0</v>
      </c>
      <c r="O49" s="43">
        <f>SUMPRODUCT(ROUND(J49:N49,0))</f>
        <v>0</v>
      </c>
      <c r="Q49" s="502"/>
      <c r="R49" s="39" t="s">
        <v>65</v>
      </c>
      <c r="S49" s="40" t="s">
        <v>83</v>
      </c>
      <c r="T49" s="30"/>
      <c r="U49" s="40" t="s">
        <v>113</v>
      </c>
      <c r="V49" s="30"/>
      <c r="W49" s="40" t="s">
        <v>91</v>
      </c>
      <c r="X49" s="30"/>
      <c r="Y49" s="30">
        <v>1</v>
      </c>
      <c r="Z49" s="41">
        <f>IF(Y49=1,SUM(T49*V49*X49),IF(Y49="ALL2YRS",SUM(T49*V49*X49),IF(Y49="ALL3YRS",SUM(T49*V49*X49),IF(Y49="ALL4YRS",SUM(T49*V49*X49),IF(Y49="ALL5YRS",SUM(T49*V49*X49),0)))))</f>
        <v>0</v>
      </c>
      <c r="AA49" s="42">
        <f>IF(Y49=2,SUM(T49*V49*X49),IF(Y49="ALL2YRS",SUM(T49*V49*X49),IF(Y49="ALL3YRS",SUM(T49*V49*X49),IF(Y49="ALL4YRS",SUM(T49*V49*X49),IF(Y49="ALL5YRS",SUM(T49*V49*X49),0)))))</f>
        <v>0</v>
      </c>
      <c r="AB49" s="42">
        <f>IF(Y49=3,SUM(T49*V49*X49),IF(Y49="ALL3YRS",SUM(T49*V49*X49),IF(Y49="ALL4YRS",SUM(T49*V49*X49),IF(Y49="ALL5YRS",SUM(T49*V49*X49),0))))</f>
        <v>0</v>
      </c>
      <c r="AC49" s="42">
        <f>IF(Y49=4,SUM(T49*V49*X49),IF(Y49="ALL4YRS",SUM(T49*V49*X49),IF(Y49="ALL5YRS",SUM(T49*V49*X49),0)))</f>
        <v>0</v>
      </c>
      <c r="AD49" s="42">
        <f>IF(Y49=5,SUM(T49*V49*X49),IF(Y49="ALL5YRS",SUM(T49*V49*X49),0))</f>
        <v>0</v>
      </c>
      <c r="AE49" s="43">
        <f>SUMPRODUCT(ROUND(Z49:AD49,0))</f>
        <v>0</v>
      </c>
    </row>
    <row r="50" spans="1:31" x14ac:dyDescent="0.2">
      <c r="A50" s="502"/>
      <c r="B50" s="39" t="s">
        <v>73</v>
      </c>
      <c r="C50" s="50" t="s">
        <v>86</v>
      </c>
      <c r="D50" s="31"/>
      <c r="E50" s="50" t="s">
        <v>84</v>
      </c>
      <c r="F50" s="31"/>
      <c r="G50" s="50" t="s">
        <v>85</v>
      </c>
      <c r="H50" s="31"/>
      <c r="I50" s="30">
        <v>1</v>
      </c>
      <c r="J50" s="41">
        <f t="shared" ref="J50:J53" si="80">IF(I50=1,SUM(D50*F50*H50),IF(I50="ALL2YRS",SUM(D50*F50*H50),IF(I50="ALL3YRS",SUM(D50*F50*H50),IF(I50="ALL4YRS",SUM(D50*F50*H50),IF(I50="ALL5YRS",SUM(D50*F50*H50),0)))))</f>
        <v>0</v>
      </c>
      <c r="K50" s="42">
        <f t="shared" ref="K50:K53" si="81">IF(I50=2,SUM(D50*F50*H50),IF(I50="ALL2YRS",SUM(D50*F50*H50),IF(I50="ALL3YRS",SUM(D50*F50*H50),IF(I50="ALL4YRS",SUM(D50*F50*H50),IF(I50="ALL5YRS",SUM(D50*F50*H50),0)))))</f>
        <v>0</v>
      </c>
      <c r="L50" s="42">
        <f t="shared" ref="L50:L53" si="82">IF(I50=3,SUM(D50*F50*H50),IF(I50="ALL3YRS",SUM(D50*F50*H50),IF(I50="ALL4YRS",SUM(D50*F50*H50),IF(I50="ALL5YRS",SUM(D50*F50*H50),0))))</f>
        <v>0</v>
      </c>
      <c r="M50" s="42">
        <f t="shared" ref="M50:M53" si="83">IF(I50=4,SUM(D50*F50*H50),IF(I50="ALL4YRS",SUM(D50*F50*H50),IF(I50="ALL5YRS",SUM(D50*F50*H50),0)))</f>
        <v>0</v>
      </c>
      <c r="N50" s="42">
        <f t="shared" ref="N50:N53" si="84">IF(I50=5,SUM(D50*F50*H50),IF(I50="ALL5YRS",SUM(D50*F50*H50),0))</f>
        <v>0</v>
      </c>
      <c r="O50" s="43">
        <f t="shared" ref="O50:O55" si="85">SUMPRODUCT(ROUND(J50:N50,0))</f>
        <v>0</v>
      </c>
      <c r="Q50" s="502"/>
      <c r="R50" s="39" t="s">
        <v>73</v>
      </c>
      <c r="S50" s="54" t="s">
        <v>86</v>
      </c>
      <c r="T50" s="31"/>
      <c r="U50" s="54" t="s">
        <v>84</v>
      </c>
      <c r="V50" s="31"/>
      <c r="W50" s="54" t="s">
        <v>85</v>
      </c>
      <c r="X50" s="31"/>
      <c r="Y50" s="30">
        <v>1</v>
      </c>
      <c r="Z50" s="41">
        <f t="shared" ref="Z50:Z53" si="86">IF(Y50=1,SUM(T50*V50*X50),IF(Y50="ALL2YRS",SUM(T50*V50*X50),IF(Y50="ALL3YRS",SUM(T50*V50*X50),IF(Y50="ALL4YRS",SUM(T50*V50*X50),IF(Y50="ALL5YRS",SUM(T50*V50*X50),0)))))</f>
        <v>0</v>
      </c>
      <c r="AA50" s="42">
        <f t="shared" ref="AA50:AA53" si="87">IF(Y50=2,SUM(T50*V50*X50),IF(Y50="ALL2YRS",SUM(T50*V50*X50),IF(Y50="ALL3YRS",SUM(T50*V50*X50),IF(Y50="ALL4YRS",SUM(T50*V50*X50),IF(Y50="ALL5YRS",SUM(T50*V50*X50),0)))))</f>
        <v>0</v>
      </c>
      <c r="AB50" s="42">
        <f t="shared" ref="AB50:AB53" si="88">IF(Y50=3,SUM(T50*V50*X50),IF(Y50="ALL3YRS",SUM(T50*V50*X50),IF(Y50="ALL4YRS",SUM(T50*V50*X50),IF(Y50="ALL5YRS",SUM(T50*V50*X50),0))))</f>
        <v>0</v>
      </c>
      <c r="AC50" s="42">
        <f t="shared" ref="AC50:AC53" si="89">IF(Y50=4,SUM(T50*V50*X50),IF(Y50="ALL4YRS",SUM(T50*V50*X50),IF(Y50="ALL5YRS",SUM(T50*V50*X50),0)))</f>
        <v>0</v>
      </c>
      <c r="AD50" s="42">
        <f t="shared" ref="AD50:AD53" si="90">IF(Y50=5,SUM(T50*V50*X50),IF(Y50="ALL5YRS",SUM(T50*V50*X50),0))</f>
        <v>0</v>
      </c>
      <c r="AE50" s="43">
        <f t="shared" ref="AE50:AE55" si="91">SUMPRODUCT(ROUND(Z50:AD50,0))</f>
        <v>0</v>
      </c>
    </row>
    <row r="51" spans="1:31" x14ac:dyDescent="0.2">
      <c r="A51" s="502"/>
      <c r="B51" s="39" t="s">
        <v>66</v>
      </c>
      <c r="C51" s="50" t="s">
        <v>86</v>
      </c>
      <c r="D51" s="31"/>
      <c r="E51" s="50" t="s">
        <v>87</v>
      </c>
      <c r="F51" s="31"/>
      <c r="G51" s="50" t="s">
        <v>88</v>
      </c>
      <c r="H51" s="31"/>
      <c r="I51" s="30">
        <v>1</v>
      </c>
      <c r="J51" s="41">
        <f t="shared" si="80"/>
        <v>0</v>
      </c>
      <c r="K51" s="42">
        <f t="shared" si="81"/>
        <v>0</v>
      </c>
      <c r="L51" s="42">
        <f t="shared" si="82"/>
        <v>0</v>
      </c>
      <c r="M51" s="42">
        <f t="shared" si="83"/>
        <v>0</v>
      </c>
      <c r="N51" s="42">
        <f t="shared" si="84"/>
        <v>0</v>
      </c>
      <c r="O51" s="43">
        <f t="shared" si="85"/>
        <v>0</v>
      </c>
      <c r="Q51" s="502"/>
      <c r="R51" s="39" t="s">
        <v>66</v>
      </c>
      <c r="S51" s="54" t="s">
        <v>86</v>
      </c>
      <c r="T51" s="31"/>
      <c r="U51" s="54" t="s">
        <v>87</v>
      </c>
      <c r="V51" s="31"/>
      <c r="W51" s="54" t="s">
        <v>88</v>
      </c>
      <c r="X51" s="31"/>
      <c r="Y51" s="30">
        <v>1</v>
      </c>
      <c r="Z51" s="41">
        <f t="shared" si="86"/>
        <v>0</v>
      </c>
      <c r="AA51" s="42">
        <f t="shared" si="87"/>
        <v>0</v>
      </c>
      <c r="AB51" s="42">
        <f t="shared" si="88"/>
        <v>0</v>
      </c>
      <c r="AC51" s="42">
        <f t="shared" si="89"/>
        <v>0</v>
      </c>
      <c r="AD51" s="42">
        <f t="shared" si="90"/>
        <v>0</v>
      </c>
      <c r="AE51" s="43">
        <f t="shared" si="91"/>
        <v>0</v>
      </c>
    </row>
    <row r="52" spans="1:31" x14ac:dyDescent="0.2">
      <c r="A52" s="502"/>
      <c r="B52" s="39" t="s">
        <v>102</v>
      </c>
      <c r="C52" s="31" t="s">
        <v>236</v>
      </c>
      <c r="D52" s="50">
        <f>VLOOKUP(C52,Table3[#All],3,FALSE)</f>
        <v>0</v>
      </c>
      <c r="E52" s="50" t="s">
        <v>87</v>
      </c>
      <c r="F52" s="31"/>
      <c r="G52" s="50" t="s">
        <v>91</v>
      </c>
      <c r="H52" s="31">
        <v>1</v>
      </c>
      <c r="I52" s="30">
        <v>1</v>
      </c>
      <c r="J52" s="41">
        <f t="shared" si="80"/>
        <v>0</v>
      </c>
      <c r="K52" s="42">
        <f t="shared" si="81"/>
        <v>0</v>
      </c>
      <c r="L52" s="42">
        <f t="shared" si="82"/>
        <v>0</v>
      </c>
      <c r="M52" s="42">
        <f t="shared" si="83"/>
        <v>0</v>
      </c>
      <c r="N52" s="42">
        <f t="shared" si="84"/>
        <v>0</v>
      </c>
      <c r="O52" s="43">
        <f t="shared" si="85"/>
        <v>0</v>
      </c>
      <c r="Q52" s="502"/>
      <c r="R52" s="39" t="s">
        <v>102</v>
      </c>
      <c r="S52" s="31" t="s">
        <v>236</v>
      </c>
      <c r="T52" s="54">
        <f>VLOOKUP(S52,Table3[#All],3,FALSE)</f>
        <v>0</v>
      </c>
      <c r="U52" s="54" t="s">
        <v>87</v>
      </c>
      <c r="V52" s="31"/>
      <c r="W52" s="54" t="s">
        <v>91</v>
      </c>
      <c r="X52" s="31"/>
      <c r="Y52" s="30">
        <v>1</v>
      </c>
      <c r="Z52" s="41">
        <f t="shared" si="86"/>
        <v>0</v>
      </c>
      <c r="AA52" s="42">
        <f t="shared" si="87"/>
        <v>0</v>
      </c>
      <c r="AB52" s="42">
        <f t="shared" si="88"/>
        <v>0</v>
      </c>
      <c r="AC52" s="42">
        <f t="shared" si="89"/>
        <v>0</v>
      </c>
      <c r="AD52" s="42">
        <f t="shared" si="90"/>
        <v>0</v>
      </c>
      <c r="AE52" s="43">
        <f t="shared" si="91"/>
        <v>0</v>
      </c>
    </row>
    <row r="53" spans="1:31" x14ac:dyDescent="0.2">
      <c r="A53" s="502"/>
      <c r="B53" s="39" t="s">
        <v>103</v>
      </c>
      <c r="C53" s="50" t="s">
        <v>91</v>
      </c>
      <c r="D53" s="31"/>
      <c r="E53" s="50" t="s">
        <v>100</v>
      </c>
      <c r="F53" s="31"/>
      <c r="G53" s="50" t="s">
        <v>75</v>
      </c>
      <c r="H53" s="50">
        <f>VLOOKUP(C52,Table3[#All],2,FALSE)</f>
        <v>0.32700000000000001</v>
      </c>
      <c r="I53" s="30">
        <v>1</v>
      </c>
      <c r="J53" s="41">
        <f t="shared" si="80"/>
        <v>0</v>
      </c>
      <c r="K53" s="42">
        <f t="shared" si="81"/>
        <v>0</v>
      </c>
      <c r="L53" s="42">
        <f t="shared" si="82"/>
        <v>0</v>
      </c>
      <c r="M53" s="42">
        <f t="shared" si="83"/>
        <v>0</v>
      </c>
      <c r="N53" s="42">
        <f t="shared" si="84"/>
        <v>0</v>
      </c>
      <c r="O53" s="43">
        <f t="shared" si="85"/>
        <v>0</v>
      </c>
      <c r="Q53" s="502"/>
      <c r="R53" s="39" t="s">
        <v>103</v>
      </c>
      <c r="S53" s="54" t="s">
        <v>91</v>
      </c>
      <c r="T53" s="31"/>
      <c r="U53" s="54" t="s">
        <v>100</v>
      </c>
      <c r="V53" s="31"/>
      <c r="W53" s="54" t="s">
        <v>75</v>
      </c>
      <c r="X53" s="54">
        <f>VLOOKUP(S52,Table3[#All],2,FALSE)</f>
        <v>0.32700000000000001</v>
      </c>
      <c r="Y53" s="30">
        <v>1</v>
      </c>
      <c r="Z53" s="41">
        <f t="shared" si="86"/>
        <v>0</v>
      </c>
      <c r="AA53" s="42">
        <f t="shared" si="87"/>
        <v>0</v>
      </c>
      <c r="AB53" s="42">
        <f t="shared" si="88"/>
        <v>0</v>
      </c>
      <c r="AC53" s="42">
        <f t="shared" si="89"/>
        <v>0</v>
      </c>
      <c r="AD53" s="42">
        <f t="shared" si="90"/>
        <v>0</v>
      </c>
      <c r="AE53" s="43">
        <f t="shared" si="91"/>
        <v>0</v>
      </c>
    </row>
    <row r="54" spans="1:31" x14ac:dyDescent="0.2">
      <c r="A54" s="502"/>
      <c r="B54" s="39" t="s">
        <v>89</v>
      </c>
      <c r="C54" s="50" t="s">
        <v>83</v>
      </c>
      <c r="D54" s="31"/>
      <c r="E54" s="50" t="s">
        <v>46</v>
      </c>
      <c r="F54" s="31"/>
      <c r="G54" s="508"/>
      <c r="H54" s="509"/>
      <c r="I54" s="30">
        <v>1</v>
      </c>
      <c r="J54" s="41">
        <f>IF(I54=1,SUM(D54*F54),IF(I54="ALL2YRS",SUM(D54*F54),IF(I54="ALL3YRS",SUM(D54*F54),IF(I54="ALL4YRS",SUM(D54*F54),IF(I54="ALL5YRS",SUM(D54*F54),0)))))</f>
        <v>0</v>
      </c>
      <c r="K54" s="42">
        <f>IF(I54=2,SUM(D54*F54),IF(I54="ALL2YRS",SUM(D54*F54),IF(I54="ALL3YRS",SUM(D54*F54),IF(I54="ALL4YRS",SUM(D54*F54),IF(I54="ALL5YRS",SUM(D54*F54),0)))))</f>
        <v>0</v>
      </c>
      <c r="L54" s="42">
        <f>IF(I54=3,SUM(D54*F54),IF(I54="ALL3YRS",SUM(D54*F54),IF(I54="ALL4YRS",SUM(D54*F54),IF(I54="ALL5YRS",SUM(D54*F54),0))))</f>
        <v>0</v>
      </c>
      <c r="M54" s="42">
        <f>IF(I54=4,SUM(D54*F54),IF(I54="ALL4YRS",SUM(D54*F54),IF(I54="ALL5YRS",SUM(D54*F54),0)))</f>
        <v>0</v>
      </c>
      <c r="N54" s="42">
        <f>IF(I54=5,SUM(D54*F54),IF(I54="ALL5YRS",SUM(D54*F54),0))</f>
        <v>0</v>
      </c>
      <c r="O54" s="43">
        <f t="shared" si="85"/>
        <v>0</v>
      </c>
      <c r="Q54" s="502"/>
      <c r="R54" s="39" t="s">
        <v>89</v>
      </c>
      <c r="S54" s="54" t="s">
        <v>83</v>
      </c>
      <c r="T54" s="31"/>
      <c r="U54" s="54" t="s">
        <v>46</v>
      </c>
      <c r="V54" s="31"/>
      <c r="W54" s="508"/>
      <c r="X54" s="509"/>
      <c r="Y54" s="30">
        <v>1</v>
      </c>
      <c r="Z54" s="41">
        <f>IF(Y54=1,SUM(T54*V54),IF(Y54="ALL2YRS",SUM(T54*V54),IF(Y54="ALL3YRS",SUM(T54*V54),IF(Y54="ALL4YRS",SUM(T54*V54),IF(Y54="ALL5YRS",SUM(T54*V54),0)))))</f>
        <v>0</v>
      </c>
      <c r="AA54" s="42">
        <f>IF(Y54=2,SUM(T54*V54),IF(Y54="ALL2YRS",SUM(T54*V54),IF(Y54="ALL3YRS",SUM(T54*V54),IF(Y54="ALL4YRS",SUM(T54*V54),IF(Y54="ALL5YRS",SUM(T54*V54),0)))))</f>
        <v>0</v>
      </c>
      <c r="AB54" s="42">
        <f>IF(Y54=3,SUM(T54*V54),IF(Y54="ALL3YRS",SUM(T54*V54),IF(Y54="ALL4YRS",SUM(T54*V54),IF(Y54="ALL5YRS",SUM(T54*V54),0))))</f>
        <v>0</v>
      </c>
      <c r="AC54" s="42">
        <f>IF(Y54=4,SUM(T54*V54),IF(Y54="ALL4YRS",SUM(T54*V54),IF(Y54="ALL5YRS",SUM(T54*V54),0)))</f>
        <v>0</v>
      </c>
      <c r="AD54" s="42">
        <f>IF(Y54=5,SUM(T54*V54),IF(Y54="ALL5YRS",SUM(T54*V54),0))</f>
        <v>0</v>
      </c>
      <c r="AE54" s="43">
        <f t="shared" si="91"/>
        <v>0</v>
      </c>
    </row>
    <row r="55" spans="1:31" x14ac:dyDescent="0.2">
      <c r="A55" s="503"/>
      <c r="B55" s="39" t="s">
        <v>90</v>
      </c>
      <c r="C55" s="505" t="s">
        <v>101</v>
      </c>
      <c r="D55" s="506"/>
      <c r="E55" s="506"/>
      <c r="F55" s="507"/>
      <c r="G55" s="40" t="s">
        <v>163</v>
      </c>
      <c r="H55" s="30"/>
      <c r="I55" s="30">
        <v>1</v>
      </c>
      <c r="J55" s="41">
        <f>IF(I55=1,SUM(H55),IF(I55="ALL2YRS",SUM(H55),IF(I55="ALL3YRS",SUM(H55),IF(I55="ALL4YRS",SUM(H55),IF(I55="ALL5YRS",SUM(H55),0)))))</f>
        <v>0</v>
      </c>
      <c r="K55" s="42">
        <f>IF(I55=2,SUM(H55),IF(I55="ALL2YRS",SUM(H55),IF(I55="ALL3YRS",SUM(H55),IF(I55="ALL4YRS",SUM(H55),IF(I55="ALL5YRS",SUM(H55),0)))))</f>
        <v>0</v>
      </c>
      <c r="L55" s="42">
        <f>IF(I55=3,SUM(H55),IF(I55="ALL3YRS",SUM(H55),IF(I55="ALL4YRS",SUM(H55),IF(I55="ALL5YRS",SUM(H55),0))))</f>
        <v>0</v>
      </c>
      <c r="M55" s="42">
        <f>IF(I55=4,SUM(H55),IF(I55="ALL4YRS",SUM(H55),IF(I55="ALL5YRS",SUM(H55),0)))</f>
        <v>0</v>
      </c>
      <c r="N55" s="42">
        <f>IF(I55=5,SUM(H55),IF(I55="ALL5YRS",SUM(H55),0))</f>
        <v>0</v>
      </c>
      <c r="O55" s="43">
        <f t="shared" si="85"/>
        <v>0</v>
      </c>
      <c r="Q55" s="503"/>
      <c r="R55" s="39" t="s">
        <v>90</v>
      </c>
      <c r="S55" s="505" t="s">
        <v>101</v>
      </c>
      <c r="T55" s="506"/>
      <c r="U55" s="506"/>
      <c r="V55" s="507"/>
      <c r="W55" s="40" t="s">
        <v>163</v>
      </c>
      <c r="X55" s="30"/>
      <c r="Y55" s="30">
        <v>1</v>
      </c>
      <c r="Z55" s="41">
        <f>IF(Y55=1,SUM(X55),IF(Y55="ALL2YRS",SUM(X55),IF(Y55="ALL3YRS",SUM(X55),IF(Y55="ALL4YRS",SUM(X55),IF(Y55="ALL5YRS",SUM(X55),0)))))</f>
        <v>0</v>
      </c>
      <c r="AA55" s="42">
        <f>IF(Y55=2,SUM(X55),IF(Y55="ALL2YRS",SUM(X55),IF(Y55="ALL3YRS",SUM(X55),IF(Y55="ALL4YRS",SUM(X55),IF(Y55="ALL5YRS",SUM(X55),0)))))</f>
        <v>0</v>
      </c>
      <c r="AB55" s="42">
        <f>IF(Y55=3,SUM(X55),IF(Y55="ALL3YRS",SUM(X55),IF(Y55="ALL4YRS",SUM(X55),IF(Y55="ALL5YRS",SUM(X55),0))))</f>
        <v>0</v>
      </c>
      <c r="AC55" s="42">
        <f>IF(Y55=4,SUM(X55),IF(Y55="ALL4YRS",SUM(X55),IF(Y55="ALL5YRS",SUM(X55),0)))</f>
        <v>0</v>
      </c>
      <c r="AD55" s="42">
        <f>IF(Y55=5,SUM(X55),IF(Y55="ALL5YRS",SUM(X55),0))</f>
        <v>0</v>
      </c>
      <c r="AE55" s="43">
        <f t="shared" si="91"/>
        <v>0</v>
      </c>
    </row>
    <row r="56" spans="1:31" x14ac:dyDescent="0.2">
      <c r="A56" s="497" t="s">
        <v>153</v>
      </c>
      <c r="B56" s="498"/>
      <c r="C56" s="498"/>
      <c r="D56" s="498"/>
      <c r="E56" s="498"/>
      <c r="F56" s="498"/>
      <c r="G56" s="498"/>
      <c r="H56" s="498"/>
      <c r="I56" s="499"/>
      <c r="J56" s="44">
        <f>SUMPRODUCT(ROUND(J49:J55,0))</f>
        <v>0</v>
      </c>
      <c r="K56" s="44">
        <f t="shared" ref="K56" si="92">SUMPRODUCT(ROUND(K49:K55,0))</f>
        <v>0</v>
      </c>
      <c r="L56" s="44">
        <f t="shared" ref="L56" si="93">SUMPRODUCT(ROUND(L49:L55,0))</f>
        <v>0</v>
      </c>
      <c r="M56" s="44">
        <f t="shared" ref="M56" si="94">SUMPRODUCT(ROUND(M49:M55,0))</f>
        <v>0</v>
      </c>
      <c r="N56" s="44">
        <f t="shared" ref="N56" si="95">SUMPRODUCT(ROUND(N49:N55,0))</f>
        <v>0</v>
      </c>
      <c r="O56" s="44">
        <f t="shared" ref="O56" si="96">SUMPRODUCT(ROUND(O49:O55,0))</f>
        <v>0</v>
      </c>
      <c r="Q56" s="497" t="s">
        <v>153</v>
      </c>
      <c r="R56" s="498"/>
      <c r="S56" s="498"/>
      <c r="T56" s="498"/>
      <c r="U56" s="498"/>
      <c r="V56" s="498"/>
      <c r="W56" s="498"/>
      <c r="X56" s="498"/>
      <c r="Y56" s="499"/>
      <c r="Z56" s="44">
        <f>SUMPRODUCT(ROUND(Z49:Z55,0))</f>
        <v>0</v>
      </c>
      <c r="AA56" s="44">
        <f t="shared" ref="AA56" si="97">SUMPRODUCT(ROUND(AA49:AA55,0))</f>
        <v>0</v>
      </c>
      <c r="AB56" s="44">
        <f t="shared" ref="AB56" si="98">SUMPRODUCT(ROUND(AB49:AB55,0))</f>
        <v>0</v>
      </c>
      <c r="AC56" s="44">
        <f t="shared" ref="AC56" si="99">SUMPRODUCT(ROUND(AC49:AC55,0))</f>
        <v>0</v>
      </c>
      <c r="AD56" s="44">
        <f t="shared" ref="AD56" si="100">SUMPRODUCT(ROUND(AD49:AD55,0))</f>
        <v>0</v>
      </c>
      <c r="AE56" s="44">
        <f t="shared" ref="AE56" si="101">SUMPRODUCT(ROUND(AE49:AE55,0))</f>
        <v>0</v>
      </c>
    </row>
    <row r="57" spans="1:31" s="5" customFormat="1" x14ac:dyDescent="0.2">
      <c r="A57" s="57"/>
      <c r="B57" s="58"/>
      <c r="C57" s="58"/>
      <c r="D57" s="58"/>
      <c r="E57" s="58"/>
      <c r="F57" s="58"/>
      <c r="G57" s="58"/>
      <c r="H57" s="58"/>
      <c r="I57" s="59"/>
      <c r="J57" s="60"/>
      <c r="K57" s="60"/>
      <c r="L57" s="60"/>
      <c r="M57" s="60"/>
      <c r="N57" s="60"/>
      <c r="O57" s="60"/>
    </row>
    <row r="58" spans="1:31" x14ac:dyDescent="0.2">
      <c r="A58" s="497" t="s">
        <v>332</v>
      </c>
      <c r="B58" s="498"/>
      <c r="C58" s="498"/>
      <c r="D58" s="498"/>
      <c r="E58" s="498"/>
      <c r="F58" s="498"/>
      <c r="G58" s="498"/>
      <c r="H58" s="498"/>
      <c r="I58" s="499"/>
      <c r="J58" s="44">
        <f>SUMPRODUCT(ROUND(J12+J23+J34+J45+J56,0))</f>
        <v>0</v>
      </c>
      <c r="K58" s="44">
        <f t="shared" ref="K58:N58" si="102">SUMPRODUCT(ROUND(K12+K23+K34+K45+K56,0))</f>
        <v>0</v>
      </c>
      <c r="L58" s="44">
        <f t="shared" si="102"/>
        <v>0</v>
      </c>
      <c r="M58" s="44">
        <f t="shared" si="102"/>
        <v>0</v>
      </c>
      <c r="N58" s="44">
        <f t="shared" si="102"/>
        <v>0</v>
      </c>
      <c r="O58" s="45">
        <f>SUMPRODUCT(ROUND(J58:N58,0))</f>
        <v>0</v>
      </c>
      <c r="Q58" s="497" t="s">
        <v>333</v>
      </c>
      <c r="R58" s="498"/>
      <c r="S58" s="498"/>
      <c r="T58" s="498"/>
      <c r="U58" s="498"/>
      <c r="V58" s="498"/>
      <c r="W58" s="498"/>
      <c r="X58" s="498"/>
      <c r="Y58" s="499"/>
      <c r="Z58" s="44">
        <f>SUMPRODUCT(ROUND(Z12+Z23+Z34+Z45+Z56,0))</f>
        <v>0</v>
      </c>
      <c r="AA58" s="44">
        <f t="shared" ref="AA58:AD58" si="103">SUMPRODUCT(ROUND(AA12+AA23+AA34+AA45+AA56,0))</f>
        <v>0</v>
      </c>
      <c r="AB58" s="44">
        <f t="shared" si="103"/>
        <v>0</v>
      </c>
      <c r="AC58" s="44">
        <f t="shared" si="103"/>
        <v>0</v>
      </c>
      <c r="AD58" s="44">
        <f t="shared" si="103"/>
        <v>0</v>
      </c>
      <c r="AE58" s="45">
        <f>SUMPRODUCT(ROUND(Z58:AD58,0))</f>
        <v>0</v>
      </c>
    </row>
    <row r="60" spans="1:31" ht="13.5" customHeight="1" x14ac:dyDescent="0.2">
      <c r="A60" s="513" t="s">
        <v>156</v>
      </c>
      <c r="B60" s="514"/>
      <c r="C60" s="514"/>
      <c r="D60" s="514"/>
      <c r="E60" s="514"/>
      <c r="F60" s="514"/>
      <c r="G60" s="514"/>
      <c r="H60" s="514"/>
      <c r="I60" s="515"/>
      <c r="J60" s="286">
        <f>IF(H3="Yes",J12)+IF(H14="Yes",J23)+IF(H25="Yes",J34)+IF(H36="Yes",J45)+IF(H47="Yes",J56)</f>
        <v>0</v>
      </c>
      <c r="K60" s="286">
        <f>IF(H3="Yes",K12)+IF(H14="Yes",K23)+IF(H25="Yes",K34)+IF(H36="Yes",K45)+IF(H47="Yes",K56)</f>
        <v>0</v>
      </c>
      <c r="L60" s="286">
        <f>IF(H3="Yes",L12)+IF(H14="Yes",L23)+IF(H25="Yes",L34)+IF(H36="Yes",L45)+IF(H47="Yes",L56)</f>
        <v>0</v>
      </c>
      <c r="M60" s="286">
        <f>IF(H3="Yes",M12)+IF(H14="Yes",M23)+IF(H25="Yes",M34)+IF(H36="Yes",M45)+IF(H47="Yes",M56)</f>
        <v>0</v>
      </c>
      <c r="N60" s="286">
        <f>IF(H3="Yes",N12)+IF(H14="Yes",N23)+IF(H25="Yes",N34)+IF(H36="Yes",N45)+IF(H47="Yes",N56)</f>
        <v>0</v>
      </c>
      <c r="O60" s="287">
        <f>SUM(J60:N60)</f>
        <v>0</v>
      </c>
    </row>
    <row r="61" spans="1:31" x14ac:dyDescent="0.2">
      <c r="A61" s="513" t="s">
        <v>164</v>
      </c>
      <c r="B61" s="514"/>
      <c r="C61" s="514"/>
      <c r="D61" s="514"/>
      <c r="E61" s="514"/>
      <c r="F61" s="514"/>
      <c r="G61" s="514"/>
      <c r="H61" s="514"/>
      <c r="I61" s="515"/>
      <c r="J61" s="286">
        <f>J58-J60</f>
        <v>0</v>
      </c>
      <c r="K61" s="286">
        <f t="shared" ref="K61:O61" si="104">K58-K60</f>
        <v>0</v>
      </c>
      <c r="L61" s="286">
        <f t="shared" si="104"/>
        <v>0</v>
      </c>
      <c r="M61" s="286">
        <f t="shared" si="104"/>
        <v>0</v>
      </c>
      <c r="N61" s="286">
        <f t="shared" si="104"/>
        <v>0</v>
      </c>
      <c r="O61" s="286">
        <f t="shared" si="104"/>
        <v>0</v>
      </c>
    </row>
    <row r="63" spans="1:31" x14ac:dyDescent="0.2">
      <c r="E63" s="3" t="s">
        <v>47</v>
      </c>
    </row>
    <row r="65" spans="2:2" x14ac:dyDescent="0.2">
      <c r="B65" t="s">
        <v>47</v>
      </c>
    </row>
  </sheetData>
  <mergeCells count="139">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I13:I15"/>
    <mergeCell ref="C24:H24"/>
    <mergeCell ref="I24:I26"/>
    <mergeCell ref="J24:J26"/>
    <mergeCell ref="K24:K26"/>
    <mergeCell ref="C15:H15"/>
    <mergeCell ref="L24:L26"/>
    <mergeCell ref="M24:M26"/>
    <mergeCell ref="L46:L48"/>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D35:AD37"/>
    <mergeCell ref="AE35:AE37"/>
    <mergeCell ref="Q36:Q44"/>
    <mergeCell ref="S37:X37"/>
    <mergeCell ref="S44:V44"/>
    <mergeCell ref="Y35:Y37"/>
    <mergeCell ref="Z35:Z37"/>
    <mergeCell ref="AA35:AA37"/>
    <mergeCell ref="AB35:AB37"/>
    <mergeCell ref="AC35:AC37"/>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s>
  <dataValidations count="1">
    <dataValidation type="list" allowBlank="1" showInputMessage="1" showErrorMessage="1" sqref="H3 H14 H25 H36 H47" xr:uid="{F64B9FB2-4C53-44C3-9779-6257505735B5}">
      <formula1>"Yes, No"</formula1>
    </dataValidation>
  </dataValidations>
  <hyperlinks>
    <hyperlink ref="H1" r:id="rId1" xr:uid="{00000000-0004-0000-0800-000000000000}"/>
    <hyperlink ref="X1" r:id="rId2" xr:uid="{00000000-0004-0000-0800-000001000000}"/>
  </hyperlinks>
  <printOptions horizontalCentered="1" verticalCentered="1" gridLines="1"/>
  <pageMargins left="0.39" right="0.21" top="0.52" bottom="0.38" header="0.34" footer="0.52"/>
  <pageSetup scale="71" fitToWidth="0" orientation="landscape" r:id="rId3"/>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A36E1D4E-A20C-4CDA-813E-6731F347A727}">
          <x14:formula1>
            <xm:f>Lists!#REF!</xm:f>
          </x14:formula1>
          <xm:sqref>I1 Y1 I88:I1048576 I59 I62:I86</xm:sqref>
        </x14:dataValidation>
        <x14:dataValidation type="list" allowBlank="1" showInputMessage="1" showErrorMessage="1" xr:uid="{F5E4D99E-3B98-4611-9C48-94FA8DF27A05}">
          <x14:formula1>
            <xm:f>Lists!$D$32:$D$40</xm:f>
          </x14:formula1>
          <xm:sqref>I5:I11 I16:I22 I27:I33 I38:I44 I49:I55 Y49:Y55 Y38:Y44 Y27:Y33 Y16:Y22 Y5:Y11</xm:sqref>
        </x14:dataValidation>
        <x14:dataValidation type="list" allowBlank="1" showInputMessage="1" showErrorMessage="1" xr:uid="{2C28062E-B8F4-4C2B-A970-14928AAD60AC}">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21</vt:i4>
      </vt:variant>
    </vt:vector>
  </HeadingPairs>
  <TitlesOfParts>
    <vt:vector size="31"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GATwo</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2023-03-08T22:25:31Z</cp:lastPrinted>
  <dcterms:created xsi:type="dcterms:W3CDTF">2010-06-24T03:21:47Z</dcterms:created>
  <dcterms:modified xsi:type="dcterms:W3CDTF">2023-09-08T14:58:21Z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