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6F25FE08-F14B-4F80-805F-AD91F13EDB39}"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Lists!$A$2:$B$5</definedName>
    <definedName name="Faculty_Classification">Lists!$A$1:$B$5</definedName>
    <definedName name="GAOne">'Year One'!$C$32</definedName>
    <definedName name="GARate">'Year One'!$F$32</definedName>
    <definedName name="GATwo">'Year One'!$C$33</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Instructions!$A$1:$F$78</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27" l="1"/>
  <c r="K86" i="27"/>
  <c r="L86" i="27"/>
  <c r="M86" i="27"/>
  <c r="N86" i="27"/>
  <c r="O86" i="27"/>
  <c r="P86" i="27"/>
  <c r="J87" i="27"/>
  <c r="O87" i="27" s="1"/>
  <c r="K87" i="27"/>
  <c r="L87" i="27"/>
  <c r="M87" i="27"/>
  <c r="N87" i="27"/>
  <c r="P87" i="27"/>
  <c r="X42" i="16"/>
  <c r="D52" i="16"/>
  <c r="D19"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M66" i="27" s="1"/>
  <c r="L62" i="27"/>
  <c r="L63" i="27"/>
  <c r="L64" i="27"/>
  <c r="L61" i="27"/>
  <c r="K62" i="27"/>
  <c r="K63" i="27"/>
  <c r="K64" i="27"/>
  <c r="K61" i="27"/>
  <c r="J62" i="27"/>
  <c r="J63" i="27"/>
  <c r="J64" i="27"/>
  <c r="J61" i="27"/>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P41" i="27"/>
  <c r="P43" i="27" s="1"/>
  <c r="L66" i="27" l="1"/>
  <c r="M74" i="27"/>
  <c r="L74" i="27"/>
  <c r="O82" i="27"/>
  <c r="K66" i="27"/>
  <c r="K52" i="27"/>
  <c r="J52" i="27"/>
  <c r="J74" i="27"/>
  <c r="L52" i="27"/>
  <c r="M52" i="27"/>
  <c r="N66" i="27"/>
  <c r="O83" i="27"/>
  <c r="M90" i="27"/>
  <c r="J66" i="27"/>
  <c r="L90" i="27"/>
  <c r="K74" i="27"/>
  <c r="K90" i="27"/>
  <c r="N90" i="27"/>
  <c r="N52" i="27"/>
  <c r="N74" i="27"/>
  <c r="O50" i="27"/>
  <c r="O46" i="27"/>
  <c r="O62" i="27"/>
  <c r="O84" i="27"/>
  <c r="O81" i="27"/>
  <c r="O80" i="27"/>
  <c r="P74" i="27"/>
  <c r="O49" i="27"/>
  <c r="O88" i="27"/>
  <c r="O70" i="27"/>
  <c r="O72" i="27"/>
  <c r="O48" i="27"/>
  <c r="O71" i="27"/>
  <c r="O47" i="27"/>
  <c r="O79" i="27"/>
  <c r="O77" i="27"/>
  <c r="O85" i="27"/>
  <c r="O64" i="27"/>
  <c r="O78" i="27"/>
  <c r="O63" i="27"/>
  <c r="O69" i="27"/>
  <c r="J90" i="27"/>
  <c r="O61" i="27"/>
  <c r="B18" i="27"/>
  <c r="B19" i="27"/>
  <c r="B20" i="27"/>
  <c r="B21" i="27"/>
  <c r="B17" i="27"/>
  <c r="B8" i="27"/>
  <c r="B9" i="27"/>
  <c r="B10" i="27"/>
  <c r="B11" i="27"/>
  <c r="B12" i="27"/>
  <c r="B7" i="27"/>
  <c r="P58" i="27"/>
  <c r="O66" i="27" l="1"/>
  <c r="O90" i="27"/>
  <c r="O74" i="27"/>
  <c r="P90" i="27"/>
  <c r="O52" i="27"/>
  <c r="P66" i="27"/>
  <c r="P52" i="27"/>
  <c r="D52" i="14" l="1"/>
  <c r="A99" i="21"/>
  <c r="A99" i="20"/>
  <c r="A99" i="19"/>
  <c r="A99" i="18"/>
  <c r="N40" i="1" l="1"/>
  <c r="J41" i="27" s="1"/>
  <c r="E94" i="1" l="1"/>
  <c r="J94" i="1"/>
  <c r="D97" i="27" l="1"/>
  <c r="J94" i="2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M27" i="27" s="1"/>
  <c r="O27" i="27" s="1"/>
  <c r="J28" i="1"/>
  <c r="C28" i="27" s="1"/>
  <c r="J29" i="1"/>
  <c r="C29" i="27" s="1"/>
  <c r="J26" i="1"/>
  <c r="C26" i="27" s="1"/>
  <c r="M29" i="27" l="1"/>
  <c r="O29" i="27" s="1"/>
  <c r="M28" i="27"/>
  <c r="O28"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C18" i="27" s="1"/>
  <c r="J19" i="1"/>
  <c r="C19" i="27" s="1"/>
  <c r="J20" i="1"/>
  <c r="C20" i="27" s="1"/>
  <c r="J21" i="1"/>
  <c r="C21" i="27" s="1"/>
  <c r="J17" i="1"/>
  <c r="C17" i="27" s="1"/>
  <c r="J8" i="1"/>
  <c r="C8" i="27" s="1"/>
  <c r="J9" i="1"/>
  <c r="C9" i="27" s="1"/>
  <c r="J10" i="1"/>
  <c r="C10" i="27" s="1"/>
  <c r="J11" i="1"/>
  <c r="C11" i="27" s="1"/>
  <c r="J12" i="1"/>
  <c r="C12" i="27" s="1"/>
  <c r="J7" i="1"/>
  <c r="C7" i="27" s="1"/>
  <c r="C23" i="27" l="1"/>
  <c r="C14"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J52" i="16"/>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Z42" i="16"/>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H20" i="16"/>
  <c r="J20" i="16" s="1"/>
  <c r="J18" i="16"/>
  <c r="J21" i="16"/>
  <c r="J27" i="16"/>
  <c r="J29" i="16"/>
  <c r="D41" i="16"/>
  <c r="J41" i="16" s="1"/>
  <c r="H42" i="16"/>
  <c r="J42" i="16" s="1"/>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9" i="27"/>
  <c r="P26"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F33" i="20" l="1"/>
  <c r="J33" i="20" s="1"/>
  <c r="I33" i="27" s="1"/>
  <c r="K58" i="27"/>
  <c r="D23" i="27"/>
  <c r="F32" i="20"/>
  <c r="J32" i="20" s="1"/>
  <c r="I32" i="27" s="1"/>
  <c r="I35" i="27" s="1"/>
  <c r="G14" i="27"/>
  <c r="M18" i="19"/>
  <c r="H18" i="27" s="1"/>
  <c r="G18" i="27"/>
  <c r="N14" i="1"/>
  <c r="N7" i="18"/>
  <c r="F7" i="27"/>
  <c r="D14" i="27"/>
  <c r="D38" i="27" s="1"/>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N18" i="19" l="1"/>
  <c r="M9" i="27"/>
  <c r="I23" i="27"/>
  <c r="N14" i="18"/>
  <c r="I14" i="27"/>
  <c r="I38" i="27" s="1"/>
  <c r="G23" i="27"/>
  <c r="G38" i="27" s="1"/>
  <c r="N32" i="23"/>
  <c r="M17" i="27"/>
  <c r="N23" i="18"/>
  <c r="K12" i="21"/>
  <c r="M12" i="21" s="1"/>
  <c r="J92" i="27"/>
  <c r="J94"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I94"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l="1"/>
  <c r="O91" i="1" s="1"/>
  <c r="O94" i="1" s="1"/>
  <c r="O96" i="1" s="1"/>
  <c r="K14" i="27"/>
  <c r="N37" i="18"/>
  <c r="N91" i="18" s="1"/>
  <c r="K145" i="23"/>
  <c r="O41" i="27"/>
  <c r="O43" i="27" s="1"/>
  <c r="M23" i="27"/>
  <c r="K23" i="27"/>
  <c r="K38" i="27"/>
  <c r="M10" i="27"/>
  <c r="M14" i="27" s="1"/>
  <c r="N19" i="20"/>
  <c r="N14" i="19"/>
  <c r="N8" i="27"/>
  <c r="O8" i="27" s="1"/>
  <c r="N7" i="20"/>
  <c r="N9" i="20"/>
  <c r="J9" i="27"/>
  <c r="N17" i="20"/>
  <c r="J17" i="27"/>
  <c r="N12" i="21"/>
  <c r="L12" i="27"/>
  <c r="N18" i="20"/>
  <c r="J18" i="27"/>
  <c r="F38" i="27"/>
  <c r="K92" i="27" s="1"/>
  <c r="K94"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I94" i="18" l="1"/>
  <c r="N94" i="18" s="1"/>
  <c r="M38" i="27"/>
  <c r="O10" i="27"/>
  <c r="N37" i="19"/>
  <c r="N91" i="19" s="1"/>
  <c r="N14" i="20"/>
  <c r="P18" i="27"/>
  <c r="H38" i="27"/>
  <c r="L92" i="27" s="1"/>
  <c r="L94" i="27" s="1"/>
  <c r="N9" i="27"/>
  <c r="O9" i="27" s="1"/>
  <c r="N23" i="20"/>
  <c r="N12" i="27"/>
  <c r="O12" i="27" s="1"/>
  <c r="J14" i="27"/>
  <c r="N11" i="27"/>
  <c r="O11" i="27" s="1"/>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P8" i="27"/>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37" i="20" l="1"/>
  <c r="N91" i="20" s="1"/>
  <c r="I94" i="20" s="1"/>
  <c r="N94" i="20" s="1"/>
  <c r="N96" i="18"/>
  <c r="K97" i="27"/>
  <c r="K99" i="27" s="1"/>
  <c r="I94" i="19"/>
  <c r="N94" i="19" s="1"/>
  <c r="O94" i="18"/>
  <c r="O96" i="18" s="1"/>
  <c r="J38" i="27"/>
  <c r="M92" i="27" s="1"/>
  <c r="M94" i="27" s="1"/>
  <c r="P11" i="27"/>
  <c r="L14" i="27"/>
  <c r="N7" i="27"/>
  <c r="L23" i="27"/>
  <c r="O17" i="27"/>
  <c r="O23" i="27" s="1"/>
  <c r="N23" i="27"/>
  <c r="N23" i="21"/>
  <c r="N14" i="21"/>
  <c r="N113" i="23"/>
  <c r="N136" i="23" s="1"/>
  <c r="N165" i="23"/>
  <c r="O32" i="21" s="1"/>
  <c r="P32" i="27" s="1"/>
  <c r="P35" i="27" s="1"/>
  <c r="J199" i="23"/>
  <c r="M37" i="21"/>
  <c r="O37" i="19"/>
  <c r="O91" i="19" s="1"/>
  <c r="N154" i="23"/>
  <c r="O21" i="21" s="1"/>
  <c r="P21" i="27" s="1"/>
  <c r="M188" i="23"/>
  <c r="N188" i="23" s="1"/>
  <c r="N190" i="23" s="1"/>
  <c r="M176" i="23"/>
  <c r="M178" i="23"/>
  <c r="N178" i="23" s="1"/>
  <c r="M136" i="23"/>
  <c r="O7" i="20"/>
  <c r="M147" i="23"/>
  <c r="M156" i="23"/>
  <c r="J170" i="23"/>
  <c r="O17" i="21"/>
  <c r="P17" i="27" s="1"/>
  <c r="O7" i="21"/>
  <c r="O14" i="21" s="1"/>
  <c r="N147" i="23"/>
  <c r="N98" i="18" l="1"/>
  <c r="N96" i="19"/>
  <c r="L97" i="27"/>
  <c r="L99" i="27" s="1"/>
  <c r="O94" i="19"/>
  <c r="O96" i="19" s="1"/>
  <c r="N37" i="21"/>
  <c r="N91" i="21" s="1"/>
  <c r="P23" i="27"/>
  <c r="O14" i="20"/>
  <c r="O37" i="20" s="1"/>
  <c r="O91" i="20" s="1"/>
  <c r="P7" i="27"/>
  <c r="P14" i="27" s="1"/>
  <c r="O7" i="27"/>
  <c r="O14" i="27" s="1"/>
  <c r="O38" i="27" s="1"/>
  <c r="O92" i="27" s="1"/>
  <c r="O94" i="27" s="1"/>
  <c r="N14" i="27"/>
  <c r="N38" i="27" s="1"/>
  <c r="L38" i="27"/>
  <c r="N92" i="27" s="1"/>
  <c r="N94" i="27" s="1"/>
  <c r="P38" i="27"/>
  <c r="P92" i="27" s="1"/>
  <c r="P94" i="27" s="1"/>
  <c r="N96" i="20"/>
  <c r="M97" i="27"/>
  <c r="M99" i="27" s="1"/>
  <c r="N168" i="23"/>
  <c r="O35" i="21"/>
  <c r="N156" i="23"/>
  <c r="N199" i="23"/>
  <c r="N202" i="23" s="1"/>
  <c r="J202" i="23"/>
  <c r="J204" i="23" s="1"/>
  <c r="M190" i="23"/>
  <c r="N176" i="23"/>
  <c r="N181" i="23" s="1"/>
  <c r="M181" i="23"/>
  <c r="M170" i="23"/>
  <c r="O23" i="21"/>
  <c r="N98" i="19" l="1"/>
  <c r="I94" i="21"/>
  <c r="N94" i="21" s="1"/>
  <c r="O94" i="20"/>
  <c r="O96" i="20" s="1"/>
  <c r="N98" i="20" s="1"/>
  <c r="N170" i="23"/>
  <c r="P97" i="27"/>
  <c r="P99" i="27" s="1"/>
  <c r="O37" i="21"/>
  <c r="O91" i="21" s="1"/>
  <c r="N204" i="23"/>
  <c r="M204" i="23"/>
  <c r="N96" i="21" l="1"/>
  <c r="N97" i="27"/>
  <c r="N99" i="27" s="1"/>
  <c r="O94" i="21"/>
  <c r="O96" i="21" s="1"/>
  <c r="O97" i="27" l="1"/>
  <c r="O99" i="27" s="1"/>
  <c r="O101" i="27" s="1"/>
  <c r="N98" i="21"/>
</calcChain>
</file>

<file path=xl/sharedStrings.xml><?xml version="1.0" encoding="utf-8"?>
<sst xmlns="http://schemas.openxmlformats.org/spreadsheetml/2006/main" count="1568" uniqueCount="311">
  <si>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</si>
  <si>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</si>
  <si>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</si>
  <si>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</si>
  <si>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</si>
  <si>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</si>
  <si>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</si>
  <si>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</si>
  <si>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</si>
  <si>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</si>
  <si>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</si>
  <si>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</si>
  <si>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</si>
  <si>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</si>
  <si>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</si>
  <si>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</si>
  <si>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</si>
  <si>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</si>
  <si>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</si>
  <si>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</si>
  <si>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</si>
  <si>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</si>
  <si>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</si>
  <si>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</si>
  <si>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</si>
  <si>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</si>
  <si>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</si>
  <si>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</si>
  <si>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</si>
  <si>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</si>
  <si>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</si>
  <si>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</si>
  <si>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</si>
  <si>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</si>
  <si>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</si>
  <si>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</si>
  <si>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</si>
  <si>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</si>
  <si>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</si>
  <si>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</si>
  <si>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</si>
  <si>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</si>
  <si>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</si>
  <si>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</si>
  <si>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</si>
  <si>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</si>
  <si>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</si>
  <si>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</si>
  <si>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</si>
  <si>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</si>
  <si>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</si>
  <si>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</si>
  <si>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</si>
  <si>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</si>
  <si>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</si>
  <si>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</si>
  <si>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</si>
  <si>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</si>
  <si>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</si>
  <si>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</si>
  <si>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</si>
  <si>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</si>
  <si>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</si>
  <si>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</si>
  <si>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</si>
  <si>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</si>
  <si>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</si>
  <si>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</si>
  <si>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</si>
  <si>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</si>
  <si>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</si>
  <si>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</si>
  <si>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</si>
  <si>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</si>
  <si>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</si>
  <si>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</si>
  <si>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</si>
  <si>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</si>
  <si>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</si>
  <si>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</si>
  <si>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</si>
  <si>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</si>
  <si>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</si>
  <si>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</si>
  <si>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</si>
  <si>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</si>
  <si>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</si>
  <si>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</si>
  <si>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</si>
  <si>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</si>
  <si>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</si>
  <si>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</si>
  <si>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</si>
  <si>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</si>
  <si>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</si>
  <si>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</si>
  <si>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</si>
  <si>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</si>
  <si>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</si>
  <si>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</si>
  <si>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</si>
  <si>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</si>
  <si>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</si>
  <si>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</si>
  <si>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</si>
  <si>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</si>
  <si>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</si>
  <si>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</si>
  <si>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</si>
  <si>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</si>
  <si>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</si>
  <si>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</si>
  <si>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</si>
  <si>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</si>
  <si>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</si>
  <si>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</si>
  <si>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</si>
  <si>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</si>
  <si>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</si>
  <si>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</si>
  <si>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</si>
  <si>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</si>
  <si>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</si>
  <si>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</si>
  <si>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</si>
  <si>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</si>
  <si>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</si>
  <si>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</si>
  <si>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</si>
  <si>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</si>
  <si>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</si>
  <si>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</si>
  <si>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</si>
  <si>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</si>
  <si>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</si>
  <si>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</si>
  <si>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</si>
  <si>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</si>
  <si>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</si>
  <si>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</si>
  <si>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</si>
  <si>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</si>
  <si>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</si>
  <si>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</si>
  <si>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</si>
  <si>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</si>
  <si>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</si>
  <si>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</si>
  <si>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</si>
  <si>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</si>
  <si>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</si>
  <si>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</si>
  <si>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</si>
  <si>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</si>
  <si>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</si>
  <si>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</si>
  <si>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</si>
  <si>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</si>
  <si>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</si>
  <si>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</si>
  <si>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</si>
  <si>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</si>
  <si>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</si>
  <si>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</si>
  <si>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</si>
  <si>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</si>
  <si>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</si>
  <si>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</si>
  <si>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</si>
  <si>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</si>
  <si>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</si>
  <si>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</si>
  <si>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</si>
  <si>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</si>
  <si>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</si>
  <si>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</si>
  <si>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</si>
  <si>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</si>
  <si>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</si>
  <si>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</si>
  <si>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</si>
  <si>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</si>
  <si>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</si>
  <si>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</si>
  <si>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</si>
  <si>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</si>
  <si>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5)      Current F&amp;A rates are effective July 1, 2021 – June 30, 2025.  </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</si>
  <si>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</si>
  <si>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</si>
  <si>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</si>
  <si>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</si>
  <si>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</si>
  <si>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</si>
  <si>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</si>
  <si>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</si>
  <si>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</si>
  <si>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</si>
  <si>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</si>
  <si>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</si>
  <si>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</si>
  <si>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</si>
  <si>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</si>
  <si>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</si>
  <si>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</si>
  <si>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</si>
  <si>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</si>
  <si>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</si>
  <si>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</si>
  <si>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</si>
  <si>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</si>
  <si>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</si>
  <si>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</si>
  <si>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</si>
  <si>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</si>
  <si>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</si>
  <si>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</si>
  <si>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</si>
  <si>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</si>
  <si>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</si>
  <si>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</si>
  <si>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</si>
  <si>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</si>
  <si>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</si>
  <si>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</si>
  <si>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</si>
  <si>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</si>
  <si>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</si>
  <si>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</si>
  <si>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</si>
  <si>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</si>
  <si>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</si>
  <si>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</si>
  <si>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</si>
  <si>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</si>
  <si>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</si>
  <si>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</si>
  <si>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</si>
  <si>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</si>
  <si>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</si>
  <si>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</si>
  <si>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</si>
  <si>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</si>
  <si>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</si>
  <si>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</si>
  <si>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</si>
  <si>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</si>
  <si>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</si>
  <si>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</si>
  <si>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</si>
  <si>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</si>
  <si>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</si>
  <si>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</si>
  <si>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</si>
  <si>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</si>
  <si>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</si>
  <si>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</si>
  <si>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</si>
  <si>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 xml:space="preserve">Unit Faculty </t>
  </si>
  <si>
    <t>Non-Unit Faculty</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</si>
  <si>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</si>
  <si>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</si>
  <si>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</si>
  <si>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</si>
  <si>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</si>
  <si>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</si>
  <si>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</si>
  <si>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</si>
  <si>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</si>
  <si>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</si>
  <si>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</si>
  <si>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Special Compensation</t>
  </si>
  <si>
    <t>Summer Appointment</t>
  </si>
  <si>
    <t>CESU</t>
  </si>
  <si>
    <t>UNI Student Personnel - Hourly</t>
  </si>
  <si>
    <t>UNI Graduate Assistants</t>
  </si>
  <si>
    <t>Tuition Rate</t>
  </si>
  <si>
    <t>https://rsp.uni.edu/budget-development</t>
  </si>
  <si>
    <t>http://www.gsa.gov/travel/plan-book/per-diem-rates</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</si>
  <si>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</si>
  <si>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</si>
  <si>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</si>
  <si>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</si>
  <si>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</si>
  <si>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</si>
  <si>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</si>
  <si>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</si>
  <si>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</si>
  <si>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</si>
  <si>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t>Subaward 1 - Portion up to $50,000</t>
  </si>
  <si>
    <t>Subaward 1 - Portion above $50,000</t>
  </si>
  <si>
    <t>Subaward 2 - Portion up to $50,000</t>
  </si>
  <si>
    <t>Subaward 2 - Portion above $50,000</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</si>
  <si>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</si>
  <si>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</si>
  <si>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</si>
  <si>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</si>
  <si>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</si>
  <si>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</si>
  <si>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 xml:space="preserve">3)      Travel expenses should account for travel costs for all personnel.  Include travel costs for consultants, if any.   </t>
  </si>
  <si>
    <t>4)      Travel reimbursement rates are posted by the Office of Business Operations at the links at the top of the Travel tab.</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</si>
  <si>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</si>
  <si>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</si>
  <si>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</si>
  <si>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</si>
  <si>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</si>
  <si>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</si>
  <si>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Template updated: 03/28/2025</t>
  </si>
  <si>
    <t>1)      "Equipment" means an article of nonexpendable, tangible personal property having a useful life of more than one year and an acquisition cost of $10,000 or more.  Some funders may have a lower equipment value threshold.</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</si>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</sst>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3">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right" vertical="center"/>
    </xf>
    <xf numFmtId="164" fontId="7" fillId="5" borderId="1" xfId="3" applyNumberFormat="1" applyFill="1" applyBorder="1" applyAlignment="1" applyProtection="1">
      <alignment horizontal="left" vertical="center"/>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4" xfId="0" applyFont="1" applyBorder="1" applyAlignment="1" applyProtection="1">
      <alignment horizontal="center"/>
      <protection locked="0"/>
    </xf>
    <xf numFmtId="10" fontId="11" fillId="5" borderId="4" xfId="1" applyNumberFormat="1" applyFont="1" applyFill="1" applyBorder="1" applyAlignment="1" applyProtection="1">
      <alignment horizontal="center"/>
    </xf>
    <xf numFmtId="164" fontId="11" fillId="0" borderId="4" xfId="0" applyNumberFormat="1" applyFont="1" applyBorder="1"/>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0" fontId="11" fillId="4" borderId="4" xfId="0" applyFont="1" applyFill="1" applyBorder="1" applyProtection="1">
      <protection locked="0"/>
    </xf>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5"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1" fillId="0" borderId="5" xfId="0" applyFont="1" applyBorder="1" applyProtection="1">
      <protection locked="0"/>
    </xf>
    <xf numFmtId="0" fontId="11" fillId="0" borderId="7" xfId="0" applyFont="1" applyBorder="1" applyProtection="1">
      <protection locked="0"/>
    </xf>
    <xf numFmtId="0" fontId="11" fillId="0" borderId="5"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0" fillId="0" borderId="5" xfId="0" applyFont="1" applyBorder="1" applyProtection="1">
      <protection locked="0"/>
    </xf>
    <xf numFmtId="0" fontId="10" fillId="0" borderId="7" xfId="0" applyFont="1" applyBorder="1" applyProtection="1">
      <protection locked="0"/>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64" fontId="11" fillId="0" borderId="4" xfId="0" applyNumberFormat="1" applyFont="1" applyBorder="1" applyProtection="1">
      <protection locked="0"/>
    </xf>
    <xf numFmtId="1" fontId="11" fillId="7" borderId="4" xfId="2" applyNumberFormat="1" applyFont="1" applyFill="1" applyBorder="1" applyAlignment="1" applyProtection="1">
      <alignment horizontal="center"/>
      <protection locked="0"/>
    </xf>
    <xf numFmtId="42" fontId="11" fillId="7" borderId="4" xfId="0" applyNumberFormat="1" applyFont="1" applyFill="1" applyBorder="1" applyAlignment="1" applyProtection="1">
      <alignment horizontal="center"/>
      <protection locked="0"/>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1" fillId="0" borderId="6" xfId="0" applyFont="1" applyBorder="1" applyProtection="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 fontId="10" fillId="7" borderId="4" xfId="2" applyNumberFormat="1" applyFont="1" applyFill="1" applyBorder="1" applyAlignment="1" applyProtection="1">
      <alignment horizontal="center" wrapText="1"/>
      <protection locked="0"/>
    </xf>
    <xf numFmtId="10" fontId="11" fillId="0" borderId="7" xfId="0" applyNumberFormat="1" applyFont="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1" fillId="0" borderId="28" xfId="0" applyFont="1" applyBorder="1" applyAlignment="1" applyProtection="1">
      <alignment horizontal="center"/>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5" borderId="21"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1" fillId="0" borderId="29" xfId="0" applyFont="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1" fontId="10" fillId="8" borderId="4" xfId="2" applyNumberFormat="1" applyFont="1" applyFill="1" applyBorder="1" applyAlignment="1" applyProtection="1">
      <alignment horizontal="center" wrapText="1"/>
      <protection locked="0"/>
    </xf>
    <xf numFmtId="1" fontId="11" fillId="8" borderId="4" xfId="2" applyNumberFormat="1" applyFont="1" applyFill="1" applyBorder="1" applyAlignment="1" applyProtection="1">
      <alignment horizontal="center"/>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5" fillId="0" borderId="5" xfId="0" applyFont="1" applyBorder="1" applyAlignment="1">
      <alignment horizontal="center"/>
    </xf>
    <xf numFmtId="0" fontId="15" fillId="0" borderId="7" xfId="0" applyFont="1" applyBorder="1" applyAlignment="1">
      <alignment horizontal="center"/>
    </xf>
    <xf numFmtId="0" fontId="14" fillId="0" borderId="4" xfId="0" applyFont="1" applyBorder="1" applyAlignment="1">
      <alignment horizontal="center" wrapText="1"/>
    </xf>
    <xf numFmtId="5" fontId="10" fillId="0" borderId="4" xfId="0" applyNumberFormat="1" applyFont="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6" fillId="0" borderId="0" xfId="0" applyNumberFormat="1" applyFont="1" applyAlignment="1">
      <alignment vertical="center"/>
    </xf>
    <xf numFmtId="0" fontId="11" fillId="4" borderId="5" xfId="0" applyFont="1" applyFill="1" applyBorder="1"/>
    <xf numFmtId="0" fontId="11" fillId="4" borderId="6" xfId="0" applyFont="1" applyFill="1" applyBorder="1"/>
    <xf numFmtId="0" fontId="11" fillId="4" borderId="7" xfId="0" applyFont="1" applyFill="1" applyBorder="1"/>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H15" totalsRowShown="0" headerRowDxfId="11">
  <autoFilter ref="D9:H15" xr:uid="{00000000-0009-0000-0100-000003000000}"/>
  <tableColumns count="5">
    <tableColumn id="1" xr3:uid="{00000000-0010-0000-0100-000001000000}" name="Motor Vehicle Type " dataDxfId="10"/>
    <tableColumn id="2" xr3:uid="{00000000-0010-0000-0100-000002000000}" name="Mileage Rate" dataDxfId="9"/>
    <tableColumn id="3" xr3:uid="{00000000-0010-0000-0100-000003000000}" name="Daily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3">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2">
  <autoFilter ref="A1:B18"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1"/>
  <sheetViews>
    <sheetView tabSelected="1" showWhiteSpace="0" zoomScale="160" zoomScaleNormal="160"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292</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46" t="s">
        <v>245</v>
      </c>
      <c r="B4" s="246"/>
      <c r="C4" s="246"/>
      <c r="D4" s="246"/>
      <c r="E4" s="246"/>
      <c r="F4" s="246"/>
      <c r="G4" s="98"/>
    </row>
    <row r="5" spans="1:291" ht="12" customHeight="1" x14ac:dyDescent="0.2">
      <c r="A5" s="98"/>
      <c r="B5" s="98"/>
      <c r="C5" s="98"/>
      <c r="D5" s="98"/>
      <c r="E5" s="98"/>
      <c r="F5" s="98"/>
      <c r="G5" s="98"/>
    </row>
    <row r="6" spans="1:291" ht="12" customHeight="1" x14ac:dyDescent="0.2">
      <c r="A6" s="247" t="s">
        <v>246</v>
      </c>
      <c r="B6" s="247"/>
      <c r="C6" s="247"/>
      <c r="D6" s="247"/>
      <c r="E6" s="247"/>
      <c r="F6" s="247"/>
      <c r="G6" s="98"/>
    </row>
    <row r="7" spans="1:291" ht="12" customHeight="1" x14ac:dyDescent="0.2">
      <c r="A7" s="247" t="s">
        <v>310</v>
      </c>
      <c r="B7" s="247"/>
      <c r="C7" s="247"/>
      <c r="D7" s="247"/>
      <c r="E7" s="247"/>
      <c r="F7" s="247"/>
      <c r="G7" s="98"/>
    </row>
    <row r="8" spans="1:291" ht="12" customHeight="1" x14ac:dyDescent="0.2">
      <c r="A8" s="99"/>
      <c r="B8" s="3"/>
      <c r="C8" s="3"/>
      <c r="D8" s="3"/>
      <c r="E8" s="3"/>
      <c r="F8" s="3"/>
      <c r="G8" s="3"/>
    </row>
    <row r="9" spans="1:291" ht="12" customHeight="1" x14ac:dyDescent="0.2">
      <c r="A9" s="99" t="s">
        <v>130</v>
      </c>
      <c r="B9" s="3"/>
      <c r="C9" s="3"/>
      <c r="D9" s="3"/>
      <c r="E9" s="3"/>
      <c r="F9" s="3"/>
      <c r="G9" s="3"/>
    </row>
    <row r="10" spans="1:291" ht="12" customHeight="1" x14ac:dyDescent="0.2">
      <c r="A10" s="243" t="s">
        <v>134</v>
      </c>
      <c r="B10" s="243"/>
      <c r="C10" s="243"/>
      <c r="D10" s="243"/>
      <c r="E10" s="243"/>
      <c r="F10" s="243"/>
      <c r="G10" s="3"/>
    </row>
    <row r="11" spans="1:291" ht="12" customHeight="1" x14ac:dyDescent="0.2">
      <c r="A11" s="243" t="s">
        <v>293</v>
      </c>
      <c r="B11" s="243"/>
      <c r="C11" s="243"/>
      <c r="D11" s="243"/>
      <c r="E11" s="243"/>
      <c r="F11" s="243"/>
      <c r="G11" s="3"/>
    </row>
    <row r="12" spans="1:291" ht="12" customHeight="1" x14ac:dyDescent="0.2">
      <c r="A12" s="101"/>
      <c r="B12" s="3"/>
      <c r="C12" s="3"/>
      <c r="D12" s="3"/>
      <c r="E12" s="3"/>
      <c r="F12" s="3"/>
      <c r="G12" s="3"/>
    </row>
    <row r="13" spans="1:291" ht="12" customHeight="1" x14ac:dyDescent="0.2">
      <c r="A13" s="99" t="s">
        <v>131</v>
      </c>
      <c r="B13" s="3"/>
      <c r="C13" s="3"/>
      <c r="D13" s="3"/>
      <c r="E13" s="3"/>
      <c r="F13" s="3"/>
      <c r="G13" s="3"/>
    </row>
    <row r="14" spans="1:291" ht="12" customHeight="1" x14ac:dyDescent="0.2">
      <c r="A14" s="243" t="s">
        <v>135</v>
      </c>
      <c r="B14" s="243"/>
      <c r="C14" s="243"/>
      <c r="D14" s="243"/>
      <c r="E14" s="243"/>
      <c r="F14" s="243"/>
      <c r="G14" s="3"/>
    </row>
    <row r="15" spans="1:291" ht="12" customHeight="1" x14ac:dyDescent="0.2">
      <c r="A15" s="244" t="s">
        <v>177</v>
      </c>
      <c r="B15" s="244"/>
      <c r="C15" s="244"/>
      <c r="D15" s="244"/>
      <c r="E15" s="244"/>
      <c r="F15" s="244"/>
      <c r="G15" s="3"/>
    </row>
    <row r="16" spans="1:291" ht="51" customHeight="1" x14ac:dyDescent="0.2">
      <c r="A16" s="248" t="s">
        <v>294</v>
      </c>
      <c r="B16" s="248"/>
      <c r="C16" s="248"/>
      <c r="D16" s="248"/>
      <c r="E16" s="248"/>
      <c r="F16" s="248"/>
      <c r="G16" s="100"/>
    </row>
    <row r="17" spans="1:7" ht="42.6" customHeight="1" x14ac:dyDescent="0.2">
      <c r="A17" s="244" t="s">
        <v>279</v>
      </c>
      <c r="B17" s="244"/>
      <c r="C17" s="244"/>
      <c r="D17" s="244"/>
      <c r="E17" s="244"/>
      <c r="F17" s="244"/>
      <c r="G17" s="100"/>
    </row>
    <row r="18" spans="1:7" ht="12" customHeight="1" x14ac:dyDescent="0.2">
      <c r="A18" s="245" t="s">
        <v>178</v>
      </c>
      <c r="B18" s="245"/>
      <c r="C18" s="245"/>
      <c r="D18" s="245"/>
      <c r="E18" s="245"/>
      <c r="F18" s="245"/>
      <c r="G18" s="100"/>
    </row>
    <row r="19" spans="1:7" ht="12" customHeight="1" x14ac:dyDescent="0.2">
      <c r="A19" s="245" t="s">
        <v>280</v>
      </c>
      <c r="B19" s="245"/>
      <c r="C19" s="245"/>
      <c r="D19" s="245"/>
      <c r="E19" s="245"/>
      <c r="F19" s="245"/>
      <c r="G19" s="3"/>
    </row>
    <row r="20" spans="1:7" ht="12" customHeight="1" x14ac:dyDescent="0.2">
      <c r="A20" s="245" t="s">
        <v>136</v>
      </c>
      <c r="B20" s="245"/>
      <c r="C20" s="245"/>
      <c r="D20" s="245"/>
      <c r="E20" s="245"/>
      <c r="F20" s="245"/>
      <c r="G20" s="102"/>
    </row>
    <row r="21" spans="1:7" ht="12" customHeight="1" x14ac:dyDescent="0.2">
      <c r="A21" s="244" t="s">
        <v>295</v>
      </c>
      <c r="B21" s="244"/>
      <c r="C21" s="244"/>
      <c r="D21" s="244"/>
      <c r="E21" s="244"/>
      <c r="F21" s="244"/>
      <c r="G21" s="3"/>
    </row>
    <row r="22" spans="1:7" ht="26.45" customHeight="1" x14ac:dyDescent="0.2">
      <c r="A22" s="244" t="s">
        <v>199</v>
      </c>
      <c r="B22" s="244"/>
      <c r="C22" s="244"/>
      <c r="D22" s="244"/>
      <c r="E22" s="244"/>
      <c r="F22" s="244"/>
      <c r="G22" s="3"/>
    </row>
    <row r="23" spans="1:7" ht="12" customHeight="1" x14ac:dyDescent="0.2">
      <c r="A23" s="101"/>
      <c r="B23" s="3"/>
      <c r="C23" s="3"/>
      <c r="D23" s="3"/>
      <c r="E23" s="3"/>
      <c r="F23" s="3"/>
      <c r="G23" s="3"/>
    </row>
    <row r="24" spans="1:7" ht="12" customHeight="1" x14ac:dyDescent="0.2">
      <c r="A24" s="99" t="s">
        <v>21</v>
      </c>
      <c r="B24" s="3"/>
      <c r="C24" s="3"/>
      <c r="D24" s="3"/>
      <c r="E24" s="3"/>
      <c r="F24" s="3"/>
      <c r="G24" s="100"/>
    </row>
    <row r="25" spans="1:7" ht="12" customHeight="1" x14ac:dyDescent="0.2">
      <c r="A25" s="243" t="s">
        <v>137</v>
      </c>
      <c r="B25" s="243"/>
      <c r="C25" s="243"/>
      <c r="D25" s="243"/>
      <c r="E25" s="243"/>
      <c r="F25" s="243"/>
      <c r="G25" s="3"/>
    </row>
    <row r="26" spans="1:7" ht="12" customHeight="1" x14ac:dyDescent="0.2">
      <c r="A26" s="243" t="s">
        <v>179</v>
      </c>
      <c r="B26" s="243"/>
      <c r="C26" s="243"/>
      <c r="D26" s="243"/>
      <c r="E26" s="243"/>
      <c r="F26" s="243"/>
      <c r="G26" s="3"/>
    </row>
    <row r="27" spans="1:7" ht="12" customHeight="1" x14ac:dyDescent="0.2">
      <c r="A27" s="243" t="s">
        <v>180</v>
      </c>
      <c r="B27" s="243"/>
      <c r="C27" s="243"/>
      <c r="D27" s="243"/>
      <c r="E27" s="243"/>
      <c r="F27" s="243"/>
      <c r="G27" s="3"/>
    </row>
    <row r="28" spans="1:7" ht="12" customHeight="1" x14ac:dyDescent="0.2">
      <c r="A28" s="243" t="s">
        <v>296</v>
      </c>
      <c r="B28" s="243"/>
      <c r="C28" s="243"/>
      <c r="D28" s="243"/>
      <c r="E28" s="243"/>
      <c r="F28" s="243"/>
      <c r="G28" s="3"/>
    </row>
    <row r="29" spans="1:7" ht="12" customHeight="1" x14ac:dyDescent="0.2">
      <c r="A29" s="100"/>
      <c r="B29" s="100"/>
      <c r="C29" s="100"/>
      <c r="D29" s="100"/>
      <c r="E29" s="100"/>
      <c r="F29" s="100"/>
      <c r="G29" s="3"/>
    </row>
    <row r="30" spans="1:7" ht="12" customHeight="1" x14ac:dyDescent="0.2">
      <c r="A30" s="118" t="s">
        <v>161</v>
      </c>
      <c r="B30" s="100"/>
      <c r="C30" s="100"/>
      <c r="D30" s="100"/>
      <c r="E30" s="100"/>
      <c r="F30" s="100"/>
      <c r="G30" s="3"/>
    </row>
    <row r="31" spans="1:7" ht="28.5" customHeight="1" x14ac:dyDescent="0.2">
      <c r="A31" s="244" t="s">
        <v>297</v>
      </c>
      <c r="B31" s="244"/>
      <c r="C31" s="244"/>
      <c r="D31" s="244"/>
      <c r="E31" s="244"/>
      <c r="F31" s="244"/>
      <c r="G31" s="3"/>
    </row>
    <row r="32" spans="1:7" ht="12" customHeight="1" x14ac:dyDescent="0.2">
      <c r="A32" s="243" t="s">
        <v>181</v>
      </c>
      <c r="B32" s="243"/>
      <c r="C32" s="243"/>
      <c r="D32" s="243"/>
      <c r="E32" s="243"/>
      <c r="F32" s="243"/>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28.5" customHeight="1" x14ac:dyDescent="0.2">
      <c r="A35" s="244" t="s">
        <v>307</v>
      </c>
      <c r="B35" s="244"/>
      <c r="C35" s="244"/>
      <c r="D35" s="244"/>
      <c r="E35" s="244"/>
      <c r="F35" s="244"/>
      <c r="G35" s="3"/>
    </row>
    <row r="36" spans="1:7" ht="25.5" customHeight="1" x14ac:dyDescent="0.2">
      <c r="A36" s="244" t="s">
        <v>200</v>
      </c>
      <c r="B36" s="244"/>
      <c r="C36" s="244"/>
      <c r="D36" s="244"/>
      <c r="E36" s="244"/>
      <c r="F36" s="244"/>
      <c r="G36" s="3"/>
    </row>
    <row r="37" spans="1:7" ht="12" customHeight="1" x14ac:dyDescent="0.2">
      <c r="A37" s="243" t="s">
        <v>138</v>
      </c>
      <c r="B37" s="243"/>
      <c r="C37" s="243"/>
      <c r="D37" s="243"/>
      <c r="E37" s="243"/>
      <c r="F37" s="243"/>
      <c r="G37" s="3"/>
    </row>
    <row r="38" spans="1:7" ht="12" customHeight="1" x14ac:dyDescent="0.2">
      <c r="A38" s="175"/>
      <c r="B38" s="3"/>
      <c r="C38" s="3"/>
      <c r="D38" s="3"/>
      <c r="E38" s="3"/>
      <c r="F38" s="3"/>
      <c r="G38" s="3"/>
    </row>
    <row r="39" spans="1:7" ht="12" customHeight="1" x14ac:dyDescent="0.2">
      <c r="A39" s="99" t="s">
        <v>9</v>
      </c>
      <c r="B39" s="3"/>
      <c r="C39" s="3"/>
      <c r="D39" s="3"/>
      <c r="E39" s="3"/>
      <c r="F39" s="3"/>
      <c r="G39" s="3"/>
    </row>
    <row r="40" spans="1:7" ht="12" customHeight="1" x14ac:dyDescent="0.2">
      <c r="A40" s="243" t="s">
        <v>182</v>
      </c>
      <c r="B40" s="243"/>
      <c r="C40" s="243"/>
      <c r="D40" s="243"/>
      <c r="E40" s="243"/>
      <c r="F40" s="243"/>
      <c r="G40" s="3"/>
    </row>
    <row r="41" spans="1:7" ht="12" customHeight="1" x14ac:dyDescent="0.2">
      <c r="A41" s="243" t="s">
        <v>183</v>
      </c>
      <c r="B41" s="243"/>
      <c r="C41" s="243"/>
      <c r="D41" s="243"/>
      <c r="E41" s="243"/>
      <c r="F41" s="243"/>
      <c r="G41" s="3"/>
    </row>
    <row r="42" spans="1:7" ht="12" customHeight="1" x14ac:dyDescent="0.2">
      <c r="A42" s="243" t="s">
        <v>298</v>
      </c>
      <c r="B42" s="243"/>
      <c r="C42" s="243"/>
      <c r="D42" s="243"/>
      <c r="E42" s="243"/>
      <c r="F42" s="243"/>
      <c r="G42" s="3"/>
    </row>
    <row r="43" spans="1:7" ht="12" customHeight="1" x14ac:dyDescent="0.2">
      <c r="A43" s="243" t="s">
        <v>299</v>
      </c>
      <c r="B43" s="243"/>
      <c r="C43" s="243"/>
      <c r="D43" s="243"/>
      <c r="E43" s="243"/>
      <c r="F43" s="243"/>
      <c r="G43" s="3"/>
    </row>
    <row r="44" spans="1:7" ht="12" customHeight="1" x14ac:dyDescent="0.2">
      <c r="A44" s="243" t="s">
        <v>184</v>
      </c>
      <c r="B44" s="243"/>
      <c r="C44" s="243"/>
      <c r="D44" s="243"/>
      <c r="E44" s="243"/>
      <c r="F44" s="243"/>
      <c r="G44" s="3"/>
    </row>
    <row r="45" spans="1:7" ht="28.5" customHeight="1" x14ac:dyDescent="0.2">
      <c r="A45" s="244" t="s">
        <v>201</v>
      </c>
      <c r="B45" s="244"/>
      <c r="C45" s="244"/>
      <c r="D45" s="244"/>
      <c r="E45" s="244"/>
      <c r="F45" s="244"/>
      <c r="G45" s="3"/>
    </row>
    <row r="46" spans="1:7" ht="12"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43" t="s">
        <v>185</v>
      </c>
      <c r="B48" s="243"/>
      <c r="C48" s="243"/>
      <c r="D48" s="243"/>
      <c r="E48" s="243"/>
      <c r="F48" s="243"/>
      <c r="G48" s="3"/>
    </row>
    <row r="49" spans="1:7" ht="38.25" customHeight="1" x14ac:dyDescent="0.2">
      <c r="A49" s="244" t="s">
        <v>308</v>
      </c>
      <c r="B49" s="244"/>
      <c r="C49" s="244"/>
      <c r="D49" s="244"/>
      <c r="E49" s="244"/>
      <c r="F49" s="244"/>
      <c r="G49" s="100"/>
    </row>
    <row r="50" spans="1:7" ht="12" customHeight="1" x14ac:dyDescent="0.2">
      <c r="A50" s="99"/>
      <c r="B50" s="3"/>
      <c r="C50" s="3"/>
      <c r="D50" s="3"/>
      <c r="E50" s="3"/>
      <c r="F50" s="3"/>
      <c r="G50" s="3"/>
    </row>
    <row r="51" spans="1:7" ht="12" customHeight="1" x14ac:dyDescent="0.2">
      <c r="A51" s="99" t="s">
        <v>3</v>
      </c>
      <c r="B51" s="3"/>
      <c r="C51" s="3"/>
      <c r="D51" s="3"/>
      <c r="E51" s="3"/>
      <c r="F51" s="3"/>
      <c r="G51" s="3"/>
    </row>
    <row r="52" spans="1:7" ht="12" customHeight="1" x14ac:dyDescent="0.2">
      <c r="A52" s="243" t="s">
        <v>139</v>
      </c>
      <c r="B52" s="243"/>
      <c r="C52" s="243"/>
      <c r="D52" s="243"/>
      <c r="E52" s="243"/>
      <c r="F52" s="243"/>
      <c r="G52" s="3"/>
    </row>
    <row r="53" spans="1:7" ht="12" customHeight="1" x14ac:dyDescent="0.2">
      <c r="A53" s="243" t="s">
        <v>300</v>
      </c>
      <c r="B53" s="243"/>
      <c r="C53" s="243"/>
      <c r="D53" s="243"/>
      <c r="E53" s="243"/>
      <c r="F53" s="243"/>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43" t="s">
        <v>140</v>
      </c>
      <c r="B56" s="243"/>
      <c r="C56" s="243"/>
      <c r="D56" s="243"/>
      <c r="E56" s="243"/>
      <c r="F56" s="243"/>
      <c r="G56" s="3"/>
    </row>
    <row r="57" spans="1:7" ht="12" customHeight="1" x14ac:dyDescent="0.2">
      <c r="A57" s="241" t="s">
        <v>141</v>
      </c>
      <c r="B57" s="241"/>
      <c r="C57" s="241"/>
      <c r="D57" s="241"/>
      <c r="E57" s="241"/>
      <c r="F57" s="241"/>
      <c r="G57" s="3"/>
    </row>
    <row r="58" spans="1:7" ht="28.5" customHeight="1" x14ac:dyDescent="0.2">
      <c r="A58" s="242" t="s">
        <v>202</v>
      </c>
      <c r="B58" s="242"/>
      <c r="C58" s="242"/>
      <c r="D58" s="242"/>
      <c r="E58" s="242"/>
      <c r="F58" s="242"/>
      <c r="G58" s="100"/>
    </row>
    <row r="59" spans="1:7" ht="12" customHeight="1" x14ac:dyDescent="0.2">
      <c r="A59" s="241" t="s">
        <v>142</v>
      </c>
      <c r="B59" s="241"/>
      <c r="C59" s="241"/>
      <c r="D59" s="241"/>
      <c r="E59" s="241"/>
      <c r="F59" s="241"/>
      <c r="G59" s="3"/>
    </row>
    <row r="60" spans="1:7" ht="12" customHeight="1" x14ac:dyDescent="0.2">
      <c r="A60" s="176"/>
      <c r="B60" s="3"/>
      <c r="C60" s="3"/>
      <c r="D60" s="3"/>
      <c r="E60" s="3"/>
      <c r="F60" s="3"/>
      <c r="G60" s="3"/>
    </row>
    <row r="61" spans="1:7" ht="12" customHeight="1" x14ac:dyDescent="0.2">
      <c r="A61" s="99" t="s">
        <v>132</v>
      </c>
      <c r="B61" s="3"/>
      <c r="C61" s="3"/>
      <c r="D61" s="3"/>
      <c r="E61" s="3"/>
      <c r="F61" s="3"/>
      <c r="G61" s="3"/>
    </row>
    <row r="62" spans="1:7" ht="28.5" customHeight="1" x14ac:dyDescent="0.2">
      <c r="A62" s="244" t="s">
        <v>281</v>
      </c>
      <c r="B62" s="244"/>
      <c r="C62" s="244"/>
      <c r="D62" s="244"/>
      <c r="E62" s="244"/>
      <c r="F62" s="244"/>
      <c r="G62" s="3"/>
    </row>
    <row r="63" spans="1:7" ht="12" customHeight="1" x14ac:dyDescent="0.2">
      <c r="A63" s="243" t="s">
        <v>301</v>
      </c>
      <c r="B63" s="243"/>
      <c r="C63" s="243"/>
      <c r="D63" s="243"/>
      <c r="E63" s="243"/>
      <c r="F63" s="243"/>
      <c r="G63" s="103"/>
    </row>
    <row r="64" spans="1:7" ht="12" customHeight="1" x14ac:dyDescent="0.2">
      <c r="A64" s="243" t="s">
        <v>302</v>
      </c>
      <c r="B64" s="243"/>
      <c r="C64" s="243"/>
      <c r="D64" s="243"/>
      <c r="E64" s="243"/>
      <c r="F64" s="243"/>
      <c r="G64" s="3"/>
    </row>
    <row r="65" spans="1:7" ht="12" customHeight="1" x14ac:dyDescent="0.2">
      <c r="A65" s="244" t="s">
        <v>303</v>
      </c>
      <c r="B65" s="244"/>
      <c r="C65" s="244"/>
      <c r="D65" s="244"/>
      <c r="E65" s="244"/>
      <c r="F65" s="244"/>
      <c r="G65" s="3"/>
    </row>
    <row r="66" spans="1:7" ht="12" customHeight="1" x14ac:dyDescent="0.2">
      <c r="A66" s="243" t="s">
        <v>304</v>
      </c>
      <c r="B66" s="243"/>
      <c r="C66" s="243"/>
      <c r="D66" s="243"/>
      <c r="E66" s="243"/>
      <c r="F66" s="243"/>
      <c r="G66" s="3"/>
    </row>
    <row r="67" spans="1:7" ht="12" customHeight="1" x14ac:dyDescent="0.2">
      <c r="A67" s="101"/>
      <c r="B67" s="3"/>
      <c r="C67" s="3"/>
      <c r="D67" s="3"/>
      <c r="E67" s="3"/>
      <c r="F67" s="3"/>
      <c r="G67" s="3"/>
    </row>
    <row r="68" spans="1:7" ht="25.5" customHeight="1" x14ac:dyDescent="0.2">
      <c r="A68" s="99" t="s">
        <v>143</v>
      </c>
      <c r="B68" s="3"/>
      <c r="C68" s="3"/>
      <c r="D68" s="3"/>
      <c r="E68" s="3"/>
      <c r="F68" s="3"/>
      <c r="G68" s="3"/>
    </row>
    <row r="69" spans="1:7" ht="36.75" customHeight="1" x14ac:dyDescent="0.2">
      <c r="A69" s="244" t="s">
        <v>203</v>
      </c>
      <c r="B69" s="244"/>
      <c r="C69" s="244"/>
      <c r="D69" s="244"/>
      <c r="E69" s="244"/>
      <c r="F69" s="244"/>
      <c r="G69" s="3"/>
    </row>
    <row r="70" spans="1:7" ht="12" customHeight="1" x14ac:dyDescent="0.2">
      <c r="A70" s="244" t="s">
        <v>204</v>
      </c>
      <c r="B70" s="244"/>
      <c r="C70" s="244"/>
      <c r="D70" s="244"/>
      <c r="E70" s="244"/>
      <c r="F70" s="244"/>
      <c r="G70" s="3"/>
    </row>
    <row r="71" spans="1:7" ht="12" customHeight="1" x14ac:dyDescent="0.2">
      <c r="A71" s="244" t="s">
        <v>305</v>
      </c>
      <c r="B71" s="244"/>
      <c r="C71" s="244"/>
      <c r="D71" s="244"/>
      <c r="E71" s="244"/>
      <c r="F71" s="244"/>
      <c r="G71" s="3"/>
    </row>
    <row r="72" spans="1:7" ht="28.5" customHeight="1" x14ac:dyDescent="0.2">
      <c r="A72" s="244" t="s">
        <v>205</v>
      </c>
      <c r="B72" s="244"/>
      <c r="C72" s="244"/>
      <c r="D72" s="244"/>
      <c r="E72" s="244"/>
      <c r="F72" s="244"/>
      <c r="G72" s="100"/>
    </row>
    <row r="73" spans="1:7" ht="12" customHeight="1" x14ac:dyDescent="0.2">
      <c r="A73" s="243" t="s">
        <v>186</v>
      </c>
      <c r="B73" s="243"/>
      <c r="C73" s="243"/>
      <c r="D73" s="243"/>
      <c r="E73" s="243"/>
      <c r="F73" s="243"/>
      <c r="G73" s="3"/>
    </row>
    <row r="74" spans="1:7" ht="12" customHeight="1" x14ac:dyDescent="0.2">
      <c r="A74" s="244" t="s">
        <v>187</v>
      </c>
      <c r="B74" s="244"/>
      <c r="C74" s="244"/>
      <c r="D74" s="244"/>
      <c r="E74" s="244"/>
      <c r="F74" s="244"/>
      <c r="G74" s="100"/>
    </row>
    <row r="75" spans="1:7" ht="12" customHeight="1" x14ac:dyDescent="0.2">
      <c r="A75" s="243" t="s">
        <v>206</v>
      </c>
      <c r="B75" s="243"/>
      <c r="C75" s="243"/>
      <c r="D75" s="243"/>
      <c r="E75" s="243"/>
      <c r="F75" s="243"/>
      <c r="G75" s="3"/>
    </row>
    <row r="76" spans="1:7" ht="24.75" customHeight="1" x14ac:dyDescent="0.2">
      <c r="A76" s="244" t="s">
        <v>309</v>
      </c>
      <c r="B76" s="244"/>
      <c r="C76" s="244"/>
      <c r="D76" s="244"/>
      <c r="E76" s="244"/>
      <c r="F76" s="244"/>
      <c r="G76" s="3"/>
    </row>
    <row r="77" spans="1:7" ht="12" customHeight="1" x14ac:dyDescent="0.2">
      <c r="A77" s="87"/>
      <c r="G77" s="3"/>
    </row>
    <row r="78" spans="1:7" ht="25.5" customHeight="1" x14ac:dyDescent="0.2">
      <c r="A78" s="87"/>
      <c r="G78" s="100"/>
    </row>
    <row r="79" spans="1:7" x14ac:dyDescent="0.2">
      <c r="A79" s="87"/>
    </row>
    <row r="80" spans="1:7" x14ac:dyDescent="0.2">
      <c r="A80" s="87"/>
    </row>
    <row r="81" spans="1:1" x14ac:dyDescent="0.2">
      <c r="A81" s="87"/>
    </row>
    <row r="82" spans="1:1" x14ac:dyDescent="0.2">
      <c r="A82" s="87"/>
    </row>
    <row r="83" spans="1:1" ht="3.75" customHeight="1" x14ac:dyDescent="0.2">
      <c r="A83" s="87"/>
    </row>
    <row r="84" spans="1:1" x14ac:dyDescent="0.2">
      <c r="A84" s="35"/>
    </row>
    <row r="87" spans="1:1" ht="4.5" customHeight="1" x14ac:dyDescent="0.2">
      <c r="A87" s="35"/>
    </row>
    <row r="88" spans="1:1" x14ac:dyDescent="0.2">
      <c r="A88" s="35"/>
    </row>
    <row r="93" spans="1:1" ht="4.5" customHeight="1" x14ac:dyDescent="0.2"/>
    <row r="94" spans="1:1" x14ac:dyDescent="0.2">
      <c r="A94" s="35"/>
    </row>
    <row r="101" spans="1:1" ht="4.5" customHeight="1" x14ac:dyDescent="0.2"/>
    <row r="102" spans="1:1" x14ac:dyDescent="0.2">
      <c r="A102" s="35"/>
    </row>
    <row r="105" spans="1:1" ht="4.5" customHeight="1" x14ac:dyDescent="0.2"/>
    <row r="106" spans="1:1" x14ac:dyDescent="0.2">
      <c r="A106" s="35"/>
    </row>
    <row r="110" spans="1:1" ht="3.75" customHeight="1" x14ac:dyDescent="0.2"/>
    <row r="111" spans="1:1" x14ac:dyDescent="0.2">
      <c r="A111" s="35"/>
    </row>
  </sheetData>
  <mergeCells count="50">
    <mergeCell ref="A17:F17"/>
    <mergeCell ref="A4:F4"/>
    <mergeCell ref="A6:F6"/>
    <mergeCell ref="A15:F15"/>
    <mergeCell ref="A16:F16"/>
    <mergeCell ref="A10:F10"/>
    <mergeCell ref="A11:F11"/>
    <mergeCell ref="A14:F14"/>
    <mergeCell ref="A7:F7"/>
    <mergeCell ref="A66:F66"/>
    <mergeCell ref="A18:F18"/>
    <mergeCell ref="A20:F20"/>
    <mergeCell ref="A36:F36"/>
    <mergeCell ref="A19:F19"/>
    <mergeCell ref="A21:F21"/>
    <mergeCell ref="A22:F22"/>
    <mergeCell ref="A26:F26"/>
    <mergeCell ref="A27:F27"/>
    <mergeCell ref="A28:F28"/>
    <mergeCell ref="A32:F32"/>
    <mergeCell ref="A25:F25"/>
    <mergeCell ref="A31:F31"/>
    <mergeCell ref="A35:F35"/>
    <mergeCell ref="A44:F44"/>
    <mergeCell ref="A53:F53"/>
    <mergeCell ref="A45:F45"/>
    <mergeCell ref="A49:F49"/>
    <mergeCell ref="A48:F48"/>
    <mergeCell ref="A52:F52"/>
    <mergeCell ref="A41:F41"/>
    <mergeCell ref="A37:F37"/>
    <mergeCell ref="A42:F42"/>
    <mergeCell ref="A43:F43"/>
    <mergeCell ref="A40:F40"/>
    <mergeCell ref="A57:F57"/>
    <mergeCell ref="A58:F58"/>
    <mergeCell ref="A59:F59"/>
    <mergeCell ref="A56:F56"/>
    <mergeCell ref="A76:F76"/>
    <mergeCell ref="A69:F69"/>
    <mergeCell ref="A62:F62"/>
    <mergeCell ref="A64:F64"/>
    <mergeCell ref="A75:F75"/>
    <mergeCell ref="A63:F63"/>
    <mergeCell ref="A72:F72"/>
    <mergeCell ref="A73:F73"/>
    <mergeCell ref="A74:F74"/>
    <mergeCell ref="A70:F70"/>
    <mergeCell ref="A71:F71"/>
    <mergeCell ref="A65:F65"/>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274" t="s">
        <v>79</v>
      </c>
      <c r="B1" s="274"/>
      <c r="C1" s="274"/>
      <c r="D1" s="274"/>
      <c r="E1" s="274"/>
      <c r="F1" s="274"/>
      <c r="G1" s="274"/>
      <c r="H1" s="274"/>
      <c r="I1" s="274"/>
      <c r="J1" s="274"/>
      <c r="K1" s="274"/>
      <c r="L1" s="274"/>
      <c r="M1" s="274"/>
      <c r="N1" s="274"/>
      <c r="O1" s="274"/>
    </row>
    <row r="2" spans="1:15" ht="13.15" customHeight="1" x14ac:dyDescent="0.2">
      <c r="A2" s="314" t="s">
        <v>44</v>
      </c>
      <c r="B2" s="315"/>
      <c r="C2" s="315"/>
      <c r="D2" s="315"/>
      <c r="E2" s="315"/>
      <c r="F2" s="315"/>
      <c r="G2" s="315"/>
      <c r="H2" s="315"/>
      <c r="I2" s="316"/>
      <c r="J2" s="317" t="s">
        <v>49</v>
      </c>
      <c r="K2" s="317"/>
      <c r="L2" s="318"/>
      <c r="M2" s="319"/>
      <c r="N2" s="319"/>
      <c r="O2" s="320"/>
    </row>
    <row r="3" spans="1:15" x14ac:dyDescent="0.2">
      <c r="A3" s="53"/>
      <c r="B3" s="54" t="s">
        <v>45</v>
      </c>
      <c r="C3" s="321"/>
      <c r="D3" s="322"/>
      <c r="E3" s="322"/>
      <c r="F3" s="322"/>
      <c r="G3" s="322"/>
      <c r="H3" s="322"/>
      <c r="I3" s="323"/>
      <c r="J3" s="324" t="s">
        <v>47</v>
      </c>
      <c r="K3" s="324"/>
      <c r="L3" s="318"/>
      <c r="M3" s="319"/>
      <c r="N3" s="319"/>
      <c r="O3" s="320"/>
    </row>
    <row r="4" spans="1:15" x14ac:dyDescent="0.2">
      <c r="A4" s="53"/>
      <c r="B4" s="125" t="s">
        <v>46</v>
      </c>
      <c r="C4" s="325" t="s">
        <v>282</v>
      </c>
      <c r="D4" s="326"/>
      <c r="E4" s="326"/>
      <c r="F4" s="326"/>
      <c r="G4" s="326"/>
      <c r="H4" s="326"/>
      <c r="I4" s="327"/>
      <c r="J4" s="328" t="s">
        <v>48</v>
      </c>
      <c r="K4" s="328"/>
      <c r="L4" s="318"/>
      <c r="M4" s="319"/>
      <c r="N4" s="319"/>
      <c r="O4" s="320"/>
    </row>
    <row r="5" spans="1:15" x14ac:dyDescent="0.2">
      <c r="A5" s="260"/>
      <c r="B5" s="261"/>
      <c r="C5" s="261"/>
      <c r="D5" s="261"/>
      <c r="E5" s="261"/>
      <c r="F5" s="261"/>
      <c r="G5" s="261"/>
      <c r="H5" s="261"/>
      <c r="I5" s="261"/>
      <c r="J5" s="261"/>
      <c r="K5" s="261"/>
      <c r="L5" s="261"/>
      <c r="M5" s="261"/>
      <c r="N5" s="261"/>
      <c r="O5" s="262"/>
    </row>
    <row r="6" spans="1:15" s="10" customFormat="1" ht="36" x14ac:dyDescent="0.2">
      <c r="A6" s="129"/>
      <c r="B6" s="56" t="s">
        <v>24</v>
      </c>
      <c r="C6" s="56" t="s">
        <v>93</v>
      </c>
      <c r="D6" s="57" t="s">
        <v>91</v>
      </c>
      <c r="E6" s="57" t="s">
        <v>188</v>
      </c>
      <c r="F6" s="57" t="s">
        <v>28</v>
      </c>
      <c r="G6" s="108" t="s">
        <v>43</v>
      </c>
      <c r="H6" s="57" t="s">
        <v>189</v>
      </c>
      <c r="I6" s="109" t="s">
        <v>94</v>
      </c>
      <c r="J6" s="110" t="s">
        <v>20</v>
      </c>
      <c r="K6" s="123" t="s">
        <v>191</v>
      </c>
      <c r="L6" s="123" t="s">
        <v>92</v>
      </c>
      <c r="M6" s="110" t="s">
        <v>21</v>
      </c>
      <c r="N6" s="111" t="s">
        <v>250</v>
      </c>
      <c r="O6" s="130" t="s">
        <v>161</v>
      </c>
    </row>
    <row r="7" spans="1:15" x14ac:dyDescent="0.2">
      <c r="A7" s="131">
        <v>1</v>
      </c>
      <c r="B7" s="124" t="s">
        <v>12</v>
      </c>
      <c r="C7" s="124" t="s">
        <v>257</v>
      </c>
      <c r="D7" s="106">
        <v>0</v>
      </c>
      <c r="E7" s="60">
        <f>D7*9</f>
        <v>0</v>
      </c>
      <c r="F7" s="106">
        <v>0</v>
      </c>
      <c r="G7" s="61"/>
      <c r="H7" s="60">
        <f>F7*G7</f>
        <v>0</v>
      </c>
      <c r="I7" s="72">
        <v>0</v>
      </c>
      <c r="J7" s="63">
        <f>ROUND((I7*D7)+(I7/9*G7*F7),0)</f>
        <v>0</v>
      </c>
      <c r="K7" s="64">
        <f>IFERROR(VLOOKUP(C7,Lists!A2:B18,2,FALSE),"0")</f>
        <v>0.42</v>
      </c>
      <c r="L7" s="64">
        <v>0.18</v>
      </c>
      <c r="M7" s="63">
        <f>ROUND(((D7*I7)*K7)+(I7/9*F7*G7)*L7,0)</f>
        <v>0</v>
      </c>
      <c r="N7" s="65">
        <f>J7+M7</f>
        <v>0</v>
      </c>
      <c r="O7" s="132">
        <f>'Cost Share'!N4</f>
        <v>0</v>
      </c>
    </row>
    <row r="8" spans="1:15" x14ac:dyDescent="0.2">
      <c r="A8" s="131">
        <v>2</v>
      </c>
      <c r="B8" s="124" t="s">
        <v>12</v>
      </c>
      <c r="C8" s="124" t="s">
        <v>257</v>
      </c>
      <c r="D8" s="106">
        <v>0</v>
      </c>
      <c r="E8" s="60">
        <f t="shared" ref="E8:E12" si="0">D8*9</f>
        <v>0</v>
      </c>
      <c r="F8" s="106">
        <v>0</v>
      </c>
      <c r="G8" s="61"/>
      <c r="H8" s="60">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2">
        <f>'Cost Share'!N5</f>
        <v>0</v>
      </c>
    </row>
    <row r="9" spans="1:15" x14ac:dyDescent="0.2">
      <c r="A9" s="131">
        <v>3</v>
      </c>
      <c r="B9" s="124" t="s">
        <v>12</v>
      </c>
      <c r="C9" s="124" t="s">
        <v>257</v>
      </c>
      <c r="D9" s="106">
        <v>0</v>
      </c>
      <c r="E9" s="60">
        <f t="shared" si="0"/>
        <v>0</v>
      </c>
      <c r="F9" s="106">
        <v>0</v>
      </c>
      <c r="G9" s="61"/>
      <c r="H9" s="60">
        <f t="shared" si="1"/>
        <v>0</v>
      </c>
      <c r="I9" s="72">
        <v>0</v>
      </c>
      <c r="J9" s="63">
        <f t="shared" si="2"/>
        <v>0</v>
      </c>
      <c r="K9" s="64">
        <f>IFERROR(VLOOKUP(C9,Lists!A2:B18,2,FALSE),"0")</f>
        <v>0.42</v>
      </c>
      <c r="L9" s="64">
        <v>0.18</v>
      </c>
      <c r="M9" s="63">
        <f t="shared" si="3"/>
        <v>0</v>
      </c>
      <c r="N9" s="65">
        <f t="shared" si="4"/>
        <v>0</v>
      </c>
      <c r="O9" s="132">
        <f>'Cost Share'!N6</f>
        <v>0</v>
      </c>
    </row>
    <row r="10" spans="1:15" x14ac:dyDescent="0.2">
      <c r="A10" s="131">
        <v>4</v>
      </c>
      <c r="B10" s="124" t="s">
        <v>12</v>
      </c>
      <c r="C10" s="124" t="s">
        <v>257</v>
      </c>
      <c r="D10" s="106">
        <v>0</v>
      </c>
      <c r="E10" s="60">
        <f t="shared" si="0"/>
        <v>0</v>
      </c>
      <c r="F10" s="106">
        <v>0</v>
      </c>
      <c r="G10" s="61"/>
      <c r="H10" s="60">
        <f t="shared" si="1"/>
        <v>0</v>
      </c>
      <c r="I10" s="72">
        <v>0</v>
      </c>
      <c r="J10" s="63">
        <f t="shared" si="2"/>
        <v>0</v>
      </c>
      <c r="K10" s="64">
        <f>IFERROR(VLOOKUP(C10,Lists!A2:B18,2,FALSE),"0")</f>
        <v>0.42</v>
      </c>
      <c r="L10" s="64">
        <v>0.18</v>
      </c>
      <c r="M10" s="63">
        <f t="shared" si="3"/>
        <v>0</v>
      </c>
      <c r="N10" s="65">
        <f t="shared" si="4"/>
        <v>0</v>
      </c>
      <c r="O10" s="132">
        <f>'Cost Share'!N7</f>
        <v>0</v>
      </c>
    </row>
    <row r="11" spans="1:15" x14ac:dyDescent="0.2">
      <c r="A11" s="131">
        <v>5</v>
      </c>
      <c r="B11" s="124" t="s">
        <v>12</v>
      </c>
      <c r="C11" s="124" t="s">
        <v>257</v>
      </c>
      <c r="D11" s="106">
        <v>0</v>
      </c>
      <c r="E11" s="60">
        <f t="shared" si="0"/>
        <v>0</v>
      </c>
      <c r="F11" s="106">
        <v>0</v>
      </c>
      <c r="G11" s="61"/>
      <c r="H11" s="60">
        <f t="shared" si="1"/>
        <v>0</v>
      </c>
      <c r="I11" s="72">
        <v>0</v>
      </c>
      <c r="J11" s="63">
        <f t="shared" si="2"/>
        <v>0</v>
      </c>
      <c r="K11" s="64">
        <f>IFERROR(VLOOKUP(C11,Lists!A2:B18,2,FALSE),"0")</f>
        <v>0.42</v>
      </c>
      <c r="L11" s="64">
        <v>0.18</v>
      </c>
      <c r="M11" s="63">
        <f t="shared" si="3"/>
        <v>0</v>
      </c>
      <c r="N11" s="65">
        <f t="shared" si="4"/>
        <v>0</v>
      </c>
      <c r="O11" s="132">
        <f>'Cost Share'!N8</f>
        <v>0</v>
      </c>
    </row>
    <row r="12" spans="1:15" x14ac:dyDescent="0.2">
      <c r="A12" s="131">
        <v>6</v>
      </c>
      <c r="B12" s="124" t="s">
        <v>12</v>
      </c>
      <c r="C12" s="124" t="s">
        <v>257</v>
      </c>
      <c r="D12" s="106">
        <v>0</v>
      </c>
      <c r="E12" s="60">
        <f t="shared" si="0"/>
        <v>0</v>
      </c>
      <c r="F12" s="106">
        <v>0</v>
      </c>
      <c r="G12" s="61"/>
      <c r="H12" s="60">
        <f t="shared" si="1"/>
        <v>0</v>
      </c>
      <c r="I12" s="72">
        <v>0</v>
      </c>
      <c r="J12" s="63">
        <f t="shared" si="2"/>
        <v>0</v>
      </c>
      <c r="K12" s="64">
        <f>IFERROR(VLOOKUP(C12,Lists!A2:B18,2,FALSE),"0")</f>
        <v>0.42</v>
      </c>
      <c r="L12" s="64">
        <v>0.18</v>
      </c>
      <c r="M12" s="63">
        <f t="shared" si="3"/>
        <v>0</v>
      </c>
      <c r="N12" s="65">
        <f t="shared" si="4"/>
        <v>0</v>
      </c>
      <c r="O12" s="132">
        <f>'Cost Share'!N9</f>
        <v>0</v>
      </c>
    </row>
    <row r="13" spans="1:15" ht="12.75" customHeight="1" x14ac:dyDescent="0.2">
      <c r="A13" s="290" t="s">
        <v>18</v>
      </c>
      <c r="B13" s="291"/>
      <c r="C13" s="291"/>
      <c r="D13" s="291"/>
      <c r="E13" s="291"/>
      <c r="F13" s="291"/>
      <c r="G13" s="291"/>
      <c r="H13" s="291"/>
      <c r="I13" s="291"/>
      <c r="J13" s="291"/>
      <c r="K13" s="291"/>
      <c r="L13" s="291"/>
      <c r="M13" s="291"/>
      <c r="N13" s="291"/>
      <c r="O13" s="292"/>
    </row>
    <row r="14" spans="1:15" x14ac:dyDescent="0.2">
      <c r="A14" s="263" t="s">
        <v>80</v>
      </c>
      <c r="B14" s="264"/>
      <c r="C14" s="264"/>
      <c r="D14" s="264"/>
      <c r="E14" s="264"/>
      <c r="F14" s="264"/>
      <c r="G14" s="264"/>
      <c r="H14" s="264"/>
      <c r="I14" s="264"/>
      <c r="J14" s="67">
        <f>SUM(J7:J12)</f>
        <v>0</v>
      </c>
      <c r="K14" s="332"/>
      <c r="L14" s="333"/>
      <c r="M14" s="68">
        <f>SUM(M7:M12)</f>
        <v>0</v>
      </c>
      <c r="N14" s="67">
        <f>SUM(N7:N12)</f>
        <v>0</v>
      </c>
      <c r="O14" s="133">
        <f>'Cost Share'!N11</f>
        <v>0</v>
      </c>
    </row>
    <row r="15" spans="1:15" x14ac:dyDescent="0.2">
      <c r="A15" s="257"/>
      <c r="B15" s="258"/>
      <c r="C15" s="258"/>
      <c r="D15" s="258"/>
      <c r="E15" s="258"/>
      <c r="F15" s="258"/>
      <c r="G15" s="258"/>
      <c r="H15" s="258"/>
      <c r="I15" s="258"/>
      <c r="J15" s="258"/>
      <c r="K15" s="258"/>
      <c r="L15" s="258"/>
      <c r="M15" s="258"/>
      <c r="N15" s="258"/>
      <c r="O15" s="259"/>
    </row>
    <row r="16" spans="1:15" s="10" customFormat="1" ht="36" x14ac:dyDescent="0.2">
      <c r="A16" s="134"/>
      <c r="B16" s="56" t="s">
        <v>19</v>
      </c>
      <c r="C16" s="56" t="s">
        <v>93</v>
      </c>
      <c r="D16" s="112" t="s">
        <v>192</v>
      </c>
      <c r="E16" s="111" t="s">
        <v>43</v>
      </c>
      <c r="F16" s="112" t="s">
        <v>13</v>
      </c>
      <c r="G16" s="293"/>
      <c r="H16" s="294"/>
      <c r="I16" s="109" t="s">
        <v>94</v>
      </c>
      <c r="J16" s="110" t="s">
        <v>20</v>
      </c>
      <c r="K16" s="123" t="s">
        <v>16</v>
      </c>
      <c r="L16" s="123"/>
      <c r="M16" s="110" t="s">
        <v>21</v>
      </c>
      <c r="N16" s="111" t="s">
        <v>250</v>
      </c>
      <c r="O16" s="130" t="s">
        <v>161</v>
      </c>
    </row>
    <row r="17" spans="1:16" x14ac:dyDescent="0.2">
      <c r="A17" s="131">
        <v>1</v>
      </c>
      <c r="B17" s="124" t="s">
        <v>12</v>
      </c>
      <c r="C17" s="124" t="s">
        <v>259</v>
      </c>
      <c r="D17" s="106">
        <v>0</v>
      </c>
      <c r="E17" s="40"/>
      <c r="F17" s="69">
        <f>D17*E17</f>
        <v>0</v>
      </c>
      <c r="G17" s="293"/>
      <c r="H17" s="294"/>
      <c r="I17" s="72">
        <v>0</v>
      </c>
      <c r="J17" s="70">
        <f>ROUND(I17/12*D17*E17,0)</f>
        <v>0</v>
      </c>
      <c r="K17" s="64">
        <f>IFERROR(VLOOKUP(C17,Lists!A2:B18,2,FALSE),"0")</f>
        <v>0.44</v>
      </c>
      <c r="L17" s="123"/>
      <c r="M17" s="65">
        <f>ROUND(J17*K17,0)</f>
        <v>0</v>
      </c>
      <c r="N17" s="65">
        <f>J17+M17</f>
        <v>0</v>
      </c>
      <c r="O17" s="132">
        <f>'Cost Share'!N14</f>
        <v>0</v>
      </c>
    </row>
    <row r="18" spans="1:16" x14ac:dyDescent="0.2">
      <c r="A18" s="131">
        <v>2</v>
      </c>
      <c r="B18" s="124" t="s">
        <v>12</v>
      </c>
      <c r="C18" s="124" t="s">
        <v>259</v>
      </c>
      <c r="D18" s="106">
        <v>0</v>
      </c>
      <c r="E18" s="40"/>
      <c r="F18" s="69">
        <f t="shared" ref="F18:F21" si="5">D18*E18</f>
        <v>0</v>
      </c>
      <c r="G18" s="293"/>
      <c r="H18" s="294"/>
      <c r="I18" s="72">
        <v>0</v>
      </c>
      <c r="J18" s="70">
        <f t="shared" ref="J18:J21" si="6">ROUND(I18/12*D18*E18,0)</f>
        <v>0</v>
      </c>
      <c r="K18" s="64">
        <f>IFERROR(VLOOKUP(C18,Lists!A2:B18,2,FALSE),"0")</f>
        <v>0.44</v>
      </c>
      <c r="L18" s="123"/>
      <c r="M18" s="65">
        <f t="shared" ref="M18:M21" si="7">ROUND(J18*K18,0)</f>
        <v>0</v>
      </c>
      <c r="N18" s="65">
        <f>J18+M18</f>
        <v>0</v>
      </c>
      <c r="O18" s="132">
        <f>'Cost Share'!N15</f>
        <v>0</v>
      </c>
    </row>
    <row r="19" spans="1:16" x14ac:dyDescent="0.2">
      <c r="A19" s="131">
        <v>3</v>
      </c>
      <c r="B19" s="124" t="s">
        <v>12</v>
      </c>
      <c r="C19" s="124" t="s">
        <v>259</v>
      </c>
      <c r="D19" s="106">
        <v>0</v>
      </c>
      <c r="E19" s="40"/>
      <c r="F19" s="69">
        <f t="shared" si="5"/>
        <v>0</v>
      </c>
      <c r="G19" s="293"/>
      <c r="H19" s="294"/>
      <c r="I19" s="72">
        <v>0</v>
      </c>
      <c r="J19" s="70">
        <f t="shared" si="6"/>
        <v>0</v>
      </c>
      <c r="K19" s="64">
        <f>IFERROR(VLOOKUP(C19,Lists!A2:B18,2,FALSE),"0")</f>
        <v>0.44</v>
      </c>
      <c r="L19" s="123"/>
      <c r="M19" s="65">
        <f t="shared" si="7"/>
        <v>0</v>
      </c>
      <c r="N19" s="65">
        <f>J19+M19</f>
        <v>0</v>
      </c>
      <c r="O19" s="132">
        <f>'Cost Share'!N16</f>
        <v>0</v>
      </c>
      <c r="P19" s="9" t="s">
        <v>18</v>
      </c>
    </row>
    <row r="20" spans="1:16" x14ac:dyDescent="0.2">
      <c r="A20" s="131">
        <v>4</v>
      </c>
      <c r="B20" s="124" t="s">
        <v>12</v>
      </c>
      <c r="C20" s="124" t="s">
        <v>259</v>
      </c>
      <c r="D20" s="106">
        <v>0</v>
      </c>
      <c r="E20" s="40"/>
      <c r="F20" s="69">
        <f t="shared" si="5"/>
        <v>0</v>
      </c>
      <c r="G20" s="293"/>
      <c r="H20" s="294"/>
      <c r="I20" s="72">
        <v>0</v>
      </c>
      <c r="J20" s="70">
        <f t="shared" si="6"/>
        <v>0</v>
      </c>
      <c r="K20" s="64">
        <f>IFERROR(VLOOKUP(C20,Lists!A2:B18,2,FALSE),"0")</f>
        <v>0.44</v>
      </c>
      <c r="L20" s="123"/>
      <c r="M20" s="65">
        <f t="shared" si="7"/>
        <v>0</v>
      </c>
      <c r="N20" s="65">
        <f>J20+M20</f>
        <v>0</v>
      </c>
      <c r="O20" s="132">
        <f>'Cost Share'!N17</f>
        <v>0</v>
      </c>
    </row>
    <row r="21" spans="1:16" x14ac:dyDescent="0.2">
      <c r="A21" s="131">
        <v>5</v>
      </c>
      <c r="B21" s="124" t="s">
        <v>12</v>
      </c>
      <c r="C21" s="124" t="s">
        <v>259</v>
      </c>
      <c r="D21" s="106">
        <v>0</v>
      </c>
      <c r="E21" s="40"/>
      <c r="F21" s="69">
        <f t="shared" si="5"/>
        <v>0</v>
      </c>
      <c r="G21" s="293"/>
      <c r="H21" s="294"/>
      <c r="I21" s="72">
        <v>0</v>
      </c>
      <c r="J21" s="70">
        <f t="shared" si="6"/>
        <v>0</v>
      </c>
      <c r="K21" s="64">
        <f>IFERROR(VLOOKUP(C21,Lists!A2:B18,2,FALSE),"0")</f>
        <v>0.44</v>
      </c>
      <c r="L21" s="123"/>
      <c r="M21" s="65">
        <f t="shared" si="7"/>
        <v>0</v>
      </c>
      <c r="N21" s="65">
        <f>J21+M21</f>
        <v>0</v>
      </c>
      <c r="O21" s="132">
        <f>'Cost Share'!N18</f>
        <v>0</v>
      </c>
    </row>
    <row r="22" spans="1:16" x14ac:dyDescent="0.2">
      <c r="A22" s="257"/>
      <c r="B22" s="258"/>
      <c r="C22" s="258"/>
      <c r="D22" s="258"/>
      <c r="E22" s="258"/>
      <c r="F22" s="258"/>
      <c r="G22" s="258"/>
      <c r="H22" s="258"/>
      <c r="I22" s="258"/>
      <c r="J22" s="258"/>
      <c r="K22" s="258"/>
      <c r="L22" s="258"/>
      <c r="M22" s="258"/>
      <c r="N22" s="258"/>
      <c r="O22" s="259"/>
    </row>
    <row r="23" spans="1:16" x14ac:dyDescent="0.2">
      <c r="A23" s="263" t="s">
        <v>81</v>
      </c>
      <c r="B23" s="264"/>
      <c r="C23" s="264"/>
      <c r="D23" s="264"/>
      <c r="E23" s="264"/>
      <c r="F23" s="264"/>
      <c r="G23" s="264"/>
      <c r="H23" s="264"/>
      <c r="I23" s="264"/>
      <c r="J23" s="67">
        <f>SUM(J17:J21)</f>
        <v>0</v>
      </c>
      <c r="K23" s="332"/>
      <c r="L23" s="333"/>
      <c r="M23" s="67">
        <f>SUM(M17:M21)</f>
        <v>0</v>
      </c>
      <c r="N23" s="67">
        <f>SUM(N17:N21)</f>
        <v>0</v>
      </c>
      <c r="O23" s="133">
        <f>SUM(O17:O21)</f>
        <v>0</v>
      </c>
    </row>
    <row r="24" spans="1:16" x14ac:dyDescent="0.2">
      <c r="A24" s="257"/>
      <c r="B24" s="258"/>
      <c r="C24" s="258"/>
      <c r="D24" s="258"/>
      <c r="E24" s="258"/>
      <c r="F24" s="258"/>
      <c r="G24" s="258"/>
      <c r="H24" s="258"/>
      <c r="I24" s="258"/>
      <c r="J24" s="258"/>
      <c r="K24" s="258"/>
      <c r="L24" s="258"/>
      <c r="M24" s="258"/>
      <c r="N24" s="258"/>
      <c r="O24" s="259"/>
    </row>
    <row r="25" spans="1:16" s="10" customFormat="1" ht="36" x14ac:dyDescent="0.2">
      <c r="A25" s="129"/>
      <c r="B25" s="282" t="s">
        <v>273</v>
      </c>
      <c r="C25" s="283"/>
      <c r="D25" s="57" t="s">
        <v>193</v>
      </c>
      <c r="E25" s="57" t="s">
        <v>194</v>
      </c>
      <c r="F25" s="57" t="s">
        <v>195</v>
      </c>
      <c r="G25" s="108" t="s">
        <v>196</v>
      </c>
      <c r="H25" s="55"/>
      <c r="I25" s="109" t="s">
        <v>170</v>
      </c>
      <c r="J25" s="110" t="s">
        <v>20</v>
      </c>
      <c r="K25" s="295"/>
      <c r="L25" s="296"/>
      <c r="M25" s="297"/>
      <c r="N25" s="111" t="s">
        <v>250</v>
      </c>
      <c r="O25" s="130" t="s">
        <v>161</v>
      </c>
    </row>
    <row r="26" spans="1:16" x14ac:dyDescent="0.2">
      <c r="A26" s="131">
        <v>1</v>
      </c>
      <c r="B26" s="258" t="s">
        <v>23</v>
      </c>
      <c r="C26" s="258"/>
      <c r="D26" s="61"/>
      <c r="E26" s="40"/>
      <c r="F26" s="61"/>
      <c r="G26" s="61"/>
      <c r="H26" s="71"/>
      <c r="I26" s="89">
        <v>0</v>
      </c>
      <c r="J26" s="65">
        <f>ROUND((D26*I26*E26)+(F26*I26*G26),0)</f>
        <v>0</v>
      </c>
      <c r="K26" s="295"/>
      <c r="L26" s="296"/>
      <c r="M26" s="297"/>
      <c r="N26" s="65">
        <f>J26</f>
        <v>0</v>
      </c>
      <c r="O26" s="132">
        <f>'Cost Share'!N23</f>
        <v>0</v>
      </c>
    </row>
    <row r="27" spans="1:16" x14ac:dyDescent="0.2">
      <c r="A27" s="131">
        <v>2</v>
      </c>
      <c r="B27" s="258" t="s">
        <v>23</v>
      </c>
      <c r="C27" s="258"/>
      <c r="D27" s="61"/>
      <c r="E27" s="40"/>
      <c r="F27" s="61"/>
      <c r="G27" s="61"/>
      <c r="H27" s="71"/>
      <c r="I27" s="89">
        <v>0</v>
      </c>
      <c r="J27" s="65">
        <f t="shared" ref="J27:J29" si="8">ROUND((D27*I27*E27)+(F27*I27*G27),0)</f>
        <v>0</v>
      </c>
      <c r="K27" s="295"/>
      <c r="L27" s="296"/>
      <c r="M27" s="297"/>
      <c r="N27" s="65">
        <f t="shared" ref="N27:N29" si="9">J27</f>
        <v>0</v>
      </c>
      <c r="O27" s="132">
        <f>'Cost Share'!N24</f>
        <v>0</v>
      </c>
    </row>
    <row r="28" spans="1:16" x14ac:dyDescent="0.2">
      <c r="A28" s="131">
        <v>3</v>
      </c>
      <c r="B28" s="258" t="s">
        <v>6</v>
      </c>
      <c r="C28" s="258"/>
      <c r="D28" s="61"/>
      <c r="E28" s="40"/>
      <c r="F28" s="61"/>
      <c r="G28" s="61"/>
      <c r="H28" s="71"/>
      <c r="I28" s="89">
        <v>0</v>
      </c>
      <c r="J28" s="65">
        <f t="shared" si="8"/>
        <v>0</v>
      </c>
      <c r="K28" s="295"/>
      <c r="L28" s="296"/>
      <c r="M28" s="297"/>
      <c r="N28" s="65">
        <f t="shared" si="9"/>
        <v>0</v>
      </c>
      <c r="O28" s="132">
        <f>'Cost Share'!N25</f>
        <v>0</v>
      </c>
    </row>
    <row r="29" spans="1:16" x14ac:dyDescent="0.2">
      <c r="A29" s="131">
        <v>4</v>
      </c>
      <c r="B29" s="258" t="s">
        <v>6</v>
      </c>
      <c r="C29" s="258"/>
      <c r="D29" s="61"/>
      <c r="E29" s="40"/>
      <c r="F29" s="61"/>
      <c r="G29" s="61"/>
      <c r="H29" s="71"/>
      <c r="I29" s="89">
        <v>0</v>
      </c>
      <c r="J29" s="65">
        <f t="shared" si="8"/>
        <v>0</v>
      </c>
      <c r="K29" s="295"/>
      <c r="L29" s="296"/>
      <c r="M29" s="297"/>
      <c r="N29" s="65">
        <f t="shared" si="9"/>
        <v>0</v>
      </c>
      <c r="O29" s="132">
        <f>'Cost Share'!N26</f>
        <v>0</v>
      </c>
    </row>
    <row r="30" spans="1:16" x14ac:dyDescent="0.2">
      <c r="A30" s="257"/>
      <c r="B30" s="258"/>
      <c r="C30" s="258"/>
      <c r="D30" s="258"/>
      <c r="E30" s="258"/>
      <c r="F30" s="258"/>
      <c r="G30" s="258"/>
      <c r="H30" s="258"/>
      <c r="I30" s="258"/>
      <c r="J30" s="258"/>
      <c r="K30" s="258"/>
      <c r="L30" s="258"/>
      <c r="M30" s="258"/>
      <c r="N30" s="258"/>
      <c r="O30" s="259"/>
    </row>
    <row r="31" spans="1:16" ht="24" x14ac:dyDescent="0.2">
      <c r="A31" s="131"/>
      <c r="B31" s="288" t="s">
        <v>274</v>
      </c>
      <c r="C31" s="289"/>
      <c r="D31" s="113" t="s">
        <v>197</v>
      </c>
      <c r="E31" s="114" t="s">
        <v>73</v>
      </c>
      <c r="F31" s="114" t="s">
        <v>17</v>
      </c>
      <c r="G31" s="334"/>
      <c r="H31" s="334"/>
      <c r="I31" s="334"/>
      <c r="J31" s="113" t="s">
        <v>20</v>
      </c>
      <c r="K31" s="329"/>
      <c r="L31" s="330"/>
      <c r="M31" s="331"/>
      <c r="N31" s="111" t="s">
        <v>250</v>
      </c>
      <c r="O31" s="130" t="s">
        <v>161</v>
      </c>
    </row>
    <row r="32" spans="1:16" x14ac:dyDescent="0.2">
      <c r="A32" s="131">
        <v>5</v>
      </c>
      <c r="B32" s="284" t="s">
        <v>0</v>
      </c>
      <c r="C32" s="285"/>
      <c r="D32" s="61"/>
      <c r="E32" s="59">
        <v>0</v>
      </c>
      <c r="F32" s="73">
        <v>12360</v>
      </c>
      <c r="G32" s="299"/>
      <c r="H32" s="299"/>
      <c r="I32" s="299"/>
      <c r="J32" s="66">
        <f>ROUND((D32*E32*F32),0)</f>
        <v>0</v>
      </c>
      <c r="K32" s="329"/>
      <c r="L32" s="330"/>
      <c r="M32" s="331"/>
      <c r="N32" s="74">
        <f>J32</f>
        <v>0</v>
      </c>
      <c r="O32" s="132">
        <f>'Cost Share'!N29</f>
        <v>0</v>
      </c>
    </row>
    <row r="33" spans="1:15" x14ac:dyDescent="0.2">
      <c r="A33" s="131">
        <v>6</v>
      </c>
      <c r="B33" s="286" t="s">
        <v>0</v>
      </c>
      <c r="C33" s="287"/>
      <c r="D33" s="61"/>
      <c r="E33" s="59">
        <v>0</v>
      </c>
      <c r="F33" s="73">
        <v>12360</v>
      </c>
      <c r="G33" s="299"/>
      <c r="H33" s="299"/>
      <c r="I33" s="299"/>
      <c r="J33" s="66">
        <f>ROUND((D33*E33*F33),0)</f>
        <v>0</v>
      </c>
      <c r="K33" s="329"/>
      <c r="L33" s="330"/>
      <c r="M33" s="331"/>
      <c r="N33" s="74">
        <f>J33</f>
        <v>0</v>
      </c>
      <c r="O33" s="132">
        <f>'Cost Share'!N30</f>
        <v>0</v>
      </c>
    </row>
    <row r="34" spans="1:15" x14ac:dyDescent="0.2">
      <c r="A34" s="257"/>
      <c r="B34" s="258"/>
      <c r="C34" s="258"/>
      <c r="D34" s="258"/>
      <c r="E34" s="258"/>
      <c r="F34" s="258"/>
      <c r="G34" s="258"/>
      <c r="H34" s="258"/>
      <c r="I34" s="258"/>
      <c r="J34" s="258"/>
      <c r="K34" s="258"/>
      <c r="L34" s="258"/>
      <c r="M34" s="258"/>
      <c r="N34" s="258"/>
      <c r="O34" s="259"/>
    </row>
    <row r="35" spans="1:15" ht="12.6" customHeight="1" x14ac:dyDescent="0.2">
      <c r="A35" s="263" t="s">
        <v>209</v>
      </c>
      <c r="B35" s="264"/>
      <c r="C35" s="264"/>
      <c r="D35" s="264"/>
      <c r="E35" s="264"/>
      <c r="F35" s="264"/>
      <c r="G35" s="264"/>
      <c r="H35" s="264"/>
      <c r="I35" s="264"/>
      <c r="J35" s="75">
        <f>SUM(J26:J33)</f>
        <v>0</v>
      </c>
      <c r="K35" s="270"/>
      <c r="L35" s="271"/>
      <c r="M35" s="272"/>
      <c r="N35" s="67">
        <f>SUM(N26:N33)</f>
        <v>0</v>
      </c>
      <c r="O35" s="133">
        <f>SUM(O26:O33)</f>
        <v>0</v>
      </c>
    </row>
    <row r="36" spans="1:15" ht="26.1" customHeight="1" x14ac:dyDescent="0.2">
      <c r="A36" s="275"/>
      <c r="B36" s="276"/>
      <c r="C36" s="276"/>
      <c r="D36" s="276"/>
      <c r="E36" s="276"/>
      <c r="F36" s="276"/>
      <c r="G36" s="276"/>
      <c r="H36" s="276"/>
      <c r="I36" s="277"/>
      <c r="J36" s="57" t="s">
        <v>251</v>
      </c>
      <c r="K36" s="278"/>
      <c r="L36" s="277"/>
      <c r="M36" s="57" t="s">
        <v>252</v>
      </c>
      <c r="N36" s="57" t="s">
        <v>253</v>
      </c>
      <c r="O36" s="238" t="s">
        <v>249</v>
      </c>
    </row>
    <row r="37" spans="1:15" x14ac:dyDescent="0.2">
      <c r="A37" s="263" t="s">
        <v>82</v>
      </c>
      <c r="B37" s="264"/>
      <c r="C37" s="264"/>
      <c r="D37" s="264"/>
      <c r="E37" s="264"/>
      <c r="F37" s="264"/>
      <c r="G37" s="264"/>
      <c r="H37" s="264"/>
      <c r="I37" s="264"/>
      <c r="J37" s="67">
        <f>+SUM(J14+J35+J23)</f>
        <v>0</v>
      </c>
      <c r="K37" s="268"/>
      <c r="L37" s="268"/>
      <c r="M37" s="67">
        <f>+SUM(M14+K35+M23)</f>
        <v>0</v>
      </c>
      <c r="N37" s="67">
        <f>+SUM(N14+N35+N23)</f>
        <v>0</v>
      </c>
      <c r="O37" s="133">
        <f>SUM(O35,O23,O14)</f>
        <v>0</v>
      </c>
    </row>
    <row r="38" spans="1:15" x14ac:dyDescent="0.2">
      <c r="A38" s="257"/>
      <c r="B38" s="258"/>
      <c r="C38" s="258"/>
      <c r="D38" s="258"/>
      <c r="E38" s="258"/>
      <c r="F38" s="258"/>
      <c r="G38" s="258"/>
      <c r="H38" s="258"/>
      <c r="I38" s="258"/>
      <c r="J38" s="258"/>
      <c r="K38" s="258"/>
      <c r="L38" s="258"/>
      <c r="M38" s="258"/>
      <c r="N38" s="258"/>
      <c r="O38" s="259"/>
    </row>
    <row r="39" spans="1:15" ht="24" customHeight="1" x14ac:dyDescent="0.2">
      <c r="A39" s="131"/>
      <c r="B39" s="282" t="s">
        <v>29</v>
      </c>
      <c r="C39" s="283"/>
      <c r="D39" s="57" t="s">
        <v>275</v>
      </c>
      <c r="E39" s="113" t="s">
        <v>197</v>
      </c>
      <c r="F39" s="279" t="s">
        <v>18</v>
      </c>
      <c r="G39" s="280"/>
      <c r="H39" s="280"/>
      <c r="I39" s="280"/>
      <c r="J39" s="280"/>
      <c r="K39" s="280"/>
      <c r="L39" s="280"/>
      <c r="M39" s="280"/>
      <c r="N39" s="280"/>
      <c r="O39" s="281"/>
    </row>
    <row r="40" spans="1:15" x14ac:dyDescent="0.2">
      <c r="A40" s="131">
        <v>1</v>
      </c>
      <c r="B40" s="284" t="s">
        <v>29</v>
      </c>
      <c r="C40" s="285"/>
      <c r="D40" s="76">
        <v>10310</v>
      </c>
      <c r="E40" s="124"/>
      <c r="F40" s="300"/>
      <c r="G40" s="300"/>
      <c r="H40" s="300"/>
      <c r="I40" s="300"/>
      <c r="J40" s="300"/>
      <c r="K40" s="300"/>
      <c r="L40" s="300"/>
      <c r="M40" s="300"/>
      <c r="N40" s="90">
        <f>ROUND(SUM(D40*E40),0)</f>
        <v>0</v>
      </c>
      <c r="O40" s="135">
        <v>0</v>
      </c>
    </row>
    <row r="41" spans="1:15" x14ac:dyDescent="0.2">
      <c r="A41" s="257"/>
      <c r="B41" s="258"/>
      <c r="C41" s="258"/>
      <c r="D41" s="258"/>
      <c r="E41" s="258"/>
      <c r="F41" s="258"/>
      <c r="G41" s="258"/>
      <c r="H41" s="258"/>
      <c r="I41" s="258"/>
      <c r="J41" s="258"/>
      <c r="K41" s="258"/>
      <c r="L41" s="258"/>
      <c r="M41" s="258"/>
      <c r="N41" s="258"/>
      <c r="O41" s="259"/>
    </row>
    <row r="42" spans="1:15" x14ac:dyDescent="0.2">
      <c r="A42" s="263" t="s">
        <v>83</v>
      </c>
      <c r="B42" s="264"/>
      <c r="C42" s="264"/>
      <c r="D42" s="264"/>
      <c r="E42" s="264"/>
      <c r="F42" s="264"/>
      <c r="G42" s="264"/>
      <c r="H42" s="264"/>
      <c r="I42" s="264"/>
      <c r="J42" s="264"/>
      <c r="K42" s="264"/>
      <c r="L42" s="264"/>
      <c r="M42" s="264"/>
      <c r="N42" s="67">
        <f>N40</f>
        <v>0</v>
      </c>
      <c r="O42" s="133">
        <f>SUM(O40)</f>
        <v>0</v>
      </c>
    </row>
    <row r="43" spans="1:15" x14ac:dyDescent="0.2">
      <c r="A43" s="257"/>
      <c r="B43" s="258"/>
      <c r="C43" s="258"/>
      <c r="D43" s="258"/>
      <c r="E43" s="258"/>
      <c r="F43" s="258"/>
      <c r="G43" s="258"/>
      <c r="H43" s="258"/>
      <c r="I43" s="258"/>
      <c r="J43" s="258"/>
      <c r="K43" s="258"/>
      <c r="L43" s="258"/>
      <c r="M43" s="258"/>
      <c r="N43" s="258"/>
      <c r="O43" s="259"/>
    </row>
    <row r="44" spans="1:15" x14ac:dyDescent="0.2">
      <c r="A44" s="131"/>
      <c r="B44" s="125" t="s">
        <v>25</v>
      </c>
      <c r="C44" s="258" t="s">
        <v>287</v>
      </c>
      <c r="D44" s="258"/>
      <c r="E44" s="258"/>
      <c r="F44" s="258"/>
      <c r="G44" s="258"/>
      <c r="H44" s="258"/>
      <c r="I44" s="258"/>
      <c r="J44" s="258"/>
      <c r="K44" s="258"/>
      <c r="L44" s="258"/>
      <c r="M44" s="258"/>
      <c r="N44" s="258"/>
      <c r="O44" s="259"/>
    </row>
    <row r="45" spans="1:15" x14ac:dyDescent="0.2">
      <c r="A45" s="131">
        <v>1</v>
      </c>
      <c r="B45" s="273" t="s">
        <v>18</v>
      </c>
      <c r="C45" s="273"/>
      <c r="D45" s="273"/>
      <c r="E45" s="273"/>
      <c r="F45" s="273"/>
      <c r="G45" s="273"/>
      <c r="H45" s="273"/>
      <c r="I45" s="269" t="s">
        <v>18</v>
      </c>
      <c r="J45" s="269"/>
      <c r="K45" s="269"/>
      <c r="L45" s="269"/>
      <c r="M45" s="269"/>
      <c r="N45" s="72">
        <v>0</v>
      </c>
      <c r="O45" s="136">
        <v>0</v>
      </c>
    </row>
    <row r="46" spans="1:15" x14ac:dyDescent="0.2">
      <c r="A46" s="131">
        <v>2</v>
      </c>
      <c r="B46" s="273"/>
      <c r="C46" s="273"/>
      <c r="D46" s="273"/>
      <c r="E46" s="273"/>
      <c r="F46" s="273"/>
      <c r="G46" s="273"/>
      <c r="H46" s="273"/>
      <c r="I46" s="269"/>
      <c r="J46" s="269"/>
      <c r="K46" s="269"/>
      <c r="L46" s="269"/>
      <c r="M46" s="269"/>
      <c r="N46" s="72">
        <v>0</v>
      </c>
      <c r="O46" s="136">
        <v>0</v>
      </c>
    </row>
    <row r="47" spans="1:15" x14ac:dyDescent="0.2">
      <c r="A47" s="131">
        <v>3</v>
      </c>
      <c r="B47" s="273"/>
      <c r="C47" s="273"/>
      <c r="D47" s="273"/>
      <c r="E47" s="273"/>
      <c r="F47" s="273"/>
      <c r="G47" s="273"/>
      <c r="H47" s="273"/>
      <c r="I47" s="269"/>
      <c r="J47" s="269"/>
      <c r="K47" s="269"/>
      <c r="L47" s="269"/>
      <c r="M47" s="269"/>
      <c r="N47" s="72">
        <v>0</v>
      </c>
      <c r="O47" s="136">
        <v>0</v>
      </c>
    </row>
    <row r="48" spans="1:15" x14ac:dyDescent="0.2">
      <c r="A48" s="131">
        <v>4</v>
      </c>
      <c r="B48" s="273"/>
      <c r="C48" s="273"/>
      <c r="D48" s="273"/>
      <c r="E48" s="273"/>
      <c r="F48" s="273"/>
      <c r="G48" s="273"/>
      <c r="H48" s="273"/>
      <c r="I48" s="269"/>
      <c r="J48" s="269"/>
      <c r="K48" s="269"/>
      <c r="L48" s="269"/>
      <c r="M48" s="269"/>
      <c r="N48" s="72">
        <v>0</v>
      </c>
      <c r="O48" s="136">
        <v>0</v>
      </c>
    </row>
    <row r="49" spans="1:15" x14ac:dyDescent="0.2">
      <c r="A49" s="131">
        <v>5</v>
      </c>
      <c r="B49" s="273"/>
      <c r="C49" s="273"/>
      <c r="D49" s="273"/>
      <c r="E49" s="273"/>
      <c r="F49" s="273"/>
      <c r="G49" s="273"/>
      <c r="H49" s="273"/>
      <c r="I49" s="269"/>
      <c r="J49" s="269"/>
      <c r="K49" s="269"/>
      <c r="L49" s="269"/>
      <c r="M49" s="269"/>
      <c r="N49" s="72">
        <v>0</v>
      </c>
      <c r="O49" s="136">
        <v>0</v>
      </c>
    </row>
    <row r="50" spans="1:15" x14ac:dyDescent="0.2">
      <c r="A50" s="257"/>
      <c r="B50" s="258"/>
      <c r="C50" s="258"/>
      <c r="D50" s="258"/>
      <c r="E50" s="258"/>
      <c r="F50" s="258"/>
      <c r="G50" s="258"/>
      <c r="H50" s="258"/>
      <c r="I50" s="258"/>
      <c r="J50" s="258"/>
      <c r="K50" s="258"/>
      <c r="L50" s="258"/>
      <c r="M50" s="258"/>
      <c r="N50" s="258"/>
      <c r="O50" s="259"/>
    </row>
    <row r="51" spans="1:15" x14ac:dyDescent="0.2">
      <c r="A51" s="263" t="s">
        <v>84</v>
      </c>
      <c r="B51" s="264"/>
      <c r="C51" s="264"/>
      <c r="D51" s="264"/>
      <c r="E51" s="264"/>
      <c r="F51" s="264"/>
      <c r="G51" s="264"/>
      <c r="H51" s="264"/>
      <c r="I51" s="264"/>
      <c r="J51" s="264"/>
      <c r="K51" s="264"/>
      <c r="L51" s="264"/>
      <c r="M51" s="264"/>
      <c r="N51" s="67">
        <f>ROUND(SUM(N45:N49),0)</f>
        <v>0</v>
      </c>
      <c r="O51" s="133">
        <f>ROUND(SUM(O45:O49),0)</f>
        <v>0</v>
      </c>
    </row>
    <row r="52" spans="1:15" x14ac:dyDescent="0.2">
      <c r="A52" s="257"/>
      <c r="B52" s="258"/>
      <c r="C52" s="258"/>
      <c r="D52" s="258"/>
      <c r="E52" s="258"/>
      <c r="F52" s="258"/>
      <c r="G52" s="258"/>
      <c r="H52" s="258"/>
      <c r="I52" s="258"/>
      <c r="J52" s="258"/>
      <c r="K52" s="258"/>
      <c r="L52" s="258"/>
      <c r="M52" s="258"/>
      <c r="N52" s="258"/>
      <c r="O52" s="259"/>
    </row>
    <row r="53" spans="1:15" x14ac:dyDescent="0.2">
      <c r="A53" s="131"/>
      <c r="B53" s="125" t="s">
        <v>9</v>
      </c>
      <c r="C53" s="258" t="s">
        <v>164</v>
      </c>
      <c r="D53" s="258"/>
      <c r="E53" s="258"/>
      <c r="F53" s="258"/>
      <c r="G53" s="258"/>
      <c r="H53" s="258"/>
      <c r="I53" s="258"/>
      <c r="J53" s="258"/>
      <c r="K53" s="258"/>
      <c r="L53" s="258"/>
      <c r="M53" s="258"/>
      <c r="N53" s="258"/>
      <c r="O53" s="259"/>
    </row>
    <row r="54" spans="1:15" x14ac:dyDescent="0.2">
      <c r="A54" s="131">
        <v>1</v>
      </c>
      <c r="B54" s="258" t="s">
        <v>1</v>
      </c>
      <c r="C54" s="258"/>
      <c r="D54" s="258"/>
      <c r="E54" s="258"/>
      <c r="F54" s="258"/>
      <c r="G54" s="258"/>
      <c r="H54" s="258"/>
      <c r="I54" s="258"/>
      <c r="J54" s="258"/>
      <c r="K54" s="258"/>
      <c r="L54" s="258"/>
      <c r="M54" s="258"/>
      <c r="N54" s="74">
        <f>SUM(Travel!J58)</f>
        <v>0</v>
      </c>
      <c r="O54" s="136">
        <v>0</v>
      </c>
    </row>
    <row r="55" spans="1:15" x14ac:dyDescent="0.2">
      <c r="A55" s="131">
        <v>2</v>
      </c>
      <c r="B55" s="258" t="s">
        <v>7</v>
      </c>
      <c r="C55" s="258"/>
      <c r="D55" s="258"/>
      <c r="E55" s="258"/>
      <c r="F55" s="258"/>
      <c r="G55" s="258"/>
      <c r="H55" s="258"/>
      <c r="I55" s="258"/>
      <c r="J55" s="258"/>
      <c r="K55" s="258"/>
      <c r="L55" s="258"/>
      <c r="M55" s="258"/>
      <c r="N55" s="74">
        <f>SUM(Travel!Z58)</f>
        <v>0</v>
      </c>
      <c r="O55" s="136">
        <v>0</v>
      </c>
    </row>
    <row r="56" spans="1:15" x14ac:dyDescent="0.2">
      <c r="A56" s="310"/>
      <c r="B56" s="311"/>
      <c r="C56" s="311"/>
      <c r="D56" s="311"/>
      <c r="E56" s="311"/>
      <c r="F56" s="311"/>
      <c r="G56" s="311"/>
      <c r="H56" s="311"/>
      <c r="I56" s="311"/>
      <c r="J56" s="311"/>
      <c r="K56" s="311"/>
      <c r="L56" s="311"/>
      <c r="M56" s="311"/>
      <c r="N56" s="311"/>
      <c r="O56" s="312"/>
    </row>
    <row r="57" spans="1:15" x14ac:dyDescent="0.2">
      <c r="A57" s="263" t="s">
        <v>85</v>
      </c>
      <c r="B57" s="264"/>
      <c r="C57" s="264"/>
      <c r="D57" s="264"/>
      <c r="E57" s="264"/>
      <c r="F57" s="264"/>
      <c r="G57" s="264"/>
      <c r="H57" s="264"/>
      <c r="I57" s="264"/>
      <c r="J57" s="264"/>
      <c r="K57" s="264"/>
      <c r="L57" s="264"/>
      <c r="M57" s="264"/>
      <c r="N57" s="67">
        <f>ROUND(SUM(N54:N55),0)</f>
        <v>0</v>
      </c>
      <c r="O57" s="133">
        <f>ROUND(SUM(O54:O55),0)</f>
        <v>0</v>
      </c>
    </row>
    <row r="58" spans="1:15" x14ac:dyDescent="0.2">
      <c r="A58" s="257"/>
      <c r="B58" s="258"/>
      <c r="C58" s="258"/>
      <c r="D58" s="258"/>
      <c r="E58" s="258"/>
      <c r="F58" s="258"/>
      <c r="G58" s="258"/>
      <c r="H58" s="258"/>
      <c r="I58" s="258"/>
      <c r="J58" s="258"/>
      <c r="K58" s="258"/>
      <c r="L58" s="258"/>
      <c r="M58" s="258"/>
      <c r="N58" s="258"/>
      <c r="O58" s="259"/>
    </row>
    <row r="59" spans="1:15" x14ac:dyDescent="0.2">
      <c r="A59" s="131"/>
      <c r="B59" s="125" t="s">
        <v>27</v>
      </c>
      <c r="C59" s="258" t="s">
        <v>165</v>
      </c>
      <c r="D59" s="258"/>
      <c r="E59" s="258"/>
      <c r="F59" s="258"/>
      <c r="G59" s="258"/>
      <c r="H59" s="258"/>
      <c r="I59" s="258"/>
      <c r="J59" s="258"/>
      <c r="K59" s="258"/>
      <c r="L59" s="258"/>
      <c r="M59" s="258"/>
      <c r="N59" s="258"/>
      <c r="O59" s="259"/>
    </row>
    <row r="60" spans="1:15" x14ac:dyDescent="0.2">
      <c r="A60" s="131">
        <v>1</v>
      </c>
      <c r="B60" s="122" t="s">
        <v>8</v>
      </c>
      <c r="C60" s="273" t="s">
        <v>18</v>
      </c>
      <c r="D60" s="273"/>
      <c r="E60" s="273"/>
      <c r="F60" s="273"/>
      <c r="G60" s="273"/>
      <c r="H60" s="273"/>
      <c r="I60" s="298"/>
      <c r="J60" s="298"/>
      <c r="K60" s="298"/>
      <c r="L60" s="298"/>
      <c r="M60" s="298"/>
      <c r="N60" s="72">
        <v>0</v>
      </c>
      <c r="O60" s="136">
        <v>0</v>
      </c>
    </row>
    <row r="61" spans="1:15" x14ac:dyDescent="0.2">
      <c r="A61" s="131">
        <v>2</v>
      </c>
      <c r="B61" s="122" t="s">
        <v>198</v>
      </c>
      <c r="C61" s="273"/>
      <c r="D61" s="273"/>
      <c r="E61" s="273"/>
      <c r="F61" s="273"/>
      <c r="G61" s="273"/>
      <c r="H61" s="273"/>
      <c r="I61" s="298"/>
      <c r="J61" s="298"/>
      <c r="K61" s="298"/>
      <c r="L61" s="298"/>
      <c r="M61" s="298"/>
      <c r="N61" s="72">
        <v>0</v>
      </c>
      <c r="O61" s="136">
        <v>0</v>
      </c>
    </row>
    <row r="62" spans="1:15" x14ac:dyDescent="0.2">
      <c r="A62" s="131">
        <v>3</v>
      </c>
      <c r="B62" s="122" t="s">
        <v>10</v>
      </c>
      <c r="C62" s="273"/>
      <c r="D62" s="273"/>
      <c r="E62" s="273"/>
      <c r="F62" s="273"/>
      <c r="G62" s="273"/>
      <c r="H62" s="273"/>
      <c r="I62" s="298"/>
      <c r="J62" s="298"/>
      <c r="K62" s="298"/>
      <c r="L62" s="298"/>
      <c r="M62" s="298"/>
      <c r="N62" s="72">
        <v>0</v>
      </c>
      <c r="O62" s="136">
        <v>0</v>
      </c>
    </row>
    <row r="63" spans="1:15" x14ac:dyDescent="0.2">
      <c r="A63" s="131">
        <v>4</v>
      </c>
      <c r="B63" s="122" t="s">
        <v>101</v>
      </c>
      <c r="C63" s="273"/>
      <c r="D63" s="273"/>
      <c r="E63" s="273"/>
      <c r="F63" s="273"/>
      <c r="G63" s="273"/>
      <c r="H63" s="273"/>
      <c r="I63" s="298"/>
      <c r="J63" s="298"/>
      <c r="K63" s="298"/>
      <c r="L63" s="298"/>
      <c r="M63" s="298"/>
      <c r="N63" s="72">
        <v>0</v>
      </c>
      <c r="O63" s="136">
        <v>0</v>
      </c>
    </row>
    <row r="64" spans="1:15" x14ac:dyDescent="0.2">
      <c r="A64" s="257"/>
      <c r="B64" s="258"/>
      <c r="C64" s="258"/>
      <c r="D64" s="258"/>
      <c r="E64" s="258"/>
      <c r="F64" s="258"/>
      <c r="G64" s="258"/>
      <c r="H64" s="258"/>
      <c r="I64" s="258"/>
      <c r="J64" s="258"/>
      <c r="K64" s="258"/>
      <c r="L64" s="258"/>
      <c r="M64" s="258"/>
      <c r="N64" s="258"/>
      <c r="O64" s="259"/>
    </row>
    <row r="65" spans="1:15" x14ac:dyDescent="0.2">
      <c r="A65" s="263" t="s">
        <v>86</v>
      </c>
      <c r="B65" s="264"/>
      <c r="C65" s="264"/>
      <c r="D65" s="264"/>
      <c r="E65" s="264"/>
      <c r="F65" s="264"/>
      <c r="G65" s="264"/>
      <c r="H65" s="264"/>
      <c r="I65" s="264"/>
      <c r="J65" s="264"/>
      <c r="K65" s="264"/>
      <c r="L65" s="264"/>
      <c r="M65" s="264"/>
      <c r="N65" s="67">
        <f>ROUND(SUM(N60:N63),0)</f>
        <v>0</v>
      </c>
      <c r="O65" s="133">
        <f>ROUND(SUM(O60:O63),0)</f>
        <v>0</v>
      </c>
    </row>
    <row r="66" spans="1:15" x14ac:dyDescent="0.2">
      <c r="A66" s="265"/>
      <c r="B66" s="266"/>
      <c r="C66" s="266"/>
      <c r="D66" s="266"/>
      <c r="E66" s="266"/>
      <c r="F66" s="266"/>
      <c r="G66" s="266"/>
      <c r="H66" s="266"/>
      <c r="I66" s="266"/>
      <c r="J66" s="266"/>
      <c r="K66" s="266"/>
      <c r="L66" s="266"/>
      <c r="M66" s="266"/>
      <c r="N66" s="266"/>
      <c r="O66" s="267"/>
    </row>
    <row r="67" spans="1:15" x14ac:dyDescent="0.2">
      <c r="A67" s="131"/>
      <c r="B67" s="125" t="s">
        <v>3</v>
      </c>
      <c r="C67" s="258" t="s">
        <v>18</v>
      </c>
      <c r="D67" s="258"/>
      <c r="E67" s="258"/>
      <c r="F67" s="258"/>
      <c r="G67" s="258"/>
      <c r="H67" s="258"/>
      <c r="I67" s="258"/>
      <c r="J67" s="258"/>
      <c r="K67" s="258"/>
      <c r="L67" s="258"/>
      <c r="M67" s="258"/>
      <c r="N67" s="258"/>
      <c r="O67" s="259"/>
    </row>
    <row r="68" spans="1:15" x14ac:dyDescent="0.2">
      <c r="A68" s="131">
        <v>1</v>
      </c>
      <c r="B68" s="122" t="s">
        <v>102</v>
      </c>
      <c r="C68" s="273" t="s">
        <v>18</v>
      </c>
      <c r="D68" s="273"/>
      <c r="E68" s="273"/>
      <c r="F68" s="273"/>
      <c r="G68" s="273"/>
      <c r="H68" s="273"/>
      <c r="I68" s="298"/>
      <c r="J68" s="298"/>
      <c r="K68" s="298"/>
      <c r="L68" s="298"/>
      <c r="M68" s="298"/>
      <c r="N68" s="72">
        <v>0</v>
      </c>
      <c r="O68" s="136">
        <v>0</v>
      </c>
    </row>
    <row r="69" spans="1:15" x14ac:dyDescent="0.2">
      <c r="A69" s="131">
        <v>2</v>
      </c>
      <c r="B69" s="122" t="s">
        <v>102</v>
      </c>
      <c r="C69" s="273" t="s">
        <v>18</v>
      </c>
      <c r="D69" s="273"/>
      <c r="E69" s="273"/>
      <c r="F69" s="273"/>
      <c r="G69" s="273"/>
      <c r="H69" s="273"/>
      <c r="I69" s="298"/>
      <c r="J69" s="298"/>
      <c r="K69" s="298"/>
      <c r="L69" s="298"/>
      <c r="M69" s="298"/>
      <c r="N69" s="72">
        <v>0</v>
      </c>
      <c r="O69" s="136">
        <v>0</v>
      </c>
    </row>
    <row r="70" spans="1:15" x14ac:dyDescent="0.2">
      <c r="A70" s="131">
        <v>3</v>
      </c>
      <c r="B70" s="122" t="s">
        <v>102</v>
      </c>
      <c r="C70" s="273"/>
      <c r="D70" s="273"/>
      <c r="E70" s="273"/>
      <c r="F70" s="273"/>
      <c r="G70" s="273"/>
      <c r="H70" s="273"/>
      <c r="I70" s="298"/>
      <c r="J70" s="298"/>
      <c r="K70" s="298"/>
      <c r="L70" s="298"/>
      <c r="M70" s="298"/>
      <c r="N70" s="72">
        <v>0</v>
      </c>
      <c r="O70" s="136">
        <v>0</v>
      </c>
    </row>
    <row r="71" spans="1:15" x14ac:dyDescent="0.2">
      <c r="A71" s="131">
        <v>4</v>
      </c>
      <c r="B71" s="122" t="s">
        <v>102</v>
      </c>
      <c r="C71" s="273"/>
      <c r="D71" s="273"/>
      <c r="E71" s="273"/>
      <c r="F71" s="273"/>
      <c r="G71" s="273"/>
      <c r="H71" s="273"/>
      <c r="I71" s="298"/>
      <c r="J71" s="298"/>
      <c r="K71" s="298"/>
      <c r="L71" s="298"/>
      <c r="M71" s="298"/>
      <c r="N71" s="72">
        <v>0</v>
      </c>
      <c r="O71" s="136">
        <v>0</v>
      </c>
    </row>
    <row r="72" spans="1:15" x14ac:dyDescent="0.2">
      <c r="A72" s="257"/>
      <c r="B72" s="258"/>
      <c r="C72" s="258"/>
      <c r="D72" s="258"/>
      <c r="E72" s="258"/>
      <c r="F72" s="258"/>
      <c r="G72" s="258"/>
      <c r="H72" s="258"/>
      <c r="I72" s="258"/>
      <c r="J72" s="258"/>
      <c r="K72" s="258"/>
      <c r="L72" s="258"/>
      <c r="M72" s="258"/>
      <c r="N72" s="258"/>
      <c r="O72" s="259"/>
    </row>
    <row r="73" spans="1:15" x14ac:dyDescent="0.2">
      <c r="A73" s="263" t="s">
        <v>105</v>
      </c>
      <c r="B73" s="264"/>
      <c r="C73" s="264"/>
      <c r="D73" s="264"/>
      <c r="E73" s="264"/>
      <c r="F73" s="264"/>
      <c r="G73" s="264"/>
      <c r="H73" s="264"/>
      <c r="I73" s="264"/>
      <c r="J73" s="264"/>
      <c r="K73" s="264"/>
      <c r="L73" s="264"/>
      <c r="M73" s="264"/>
      <c r="N73" s="67">
        <f>ROUND(SUM(N68:N71),0)</f>
        <v>0</v>
      </c>
      <c r="O73" s="133">
        <f>ROUND(SUM(O68:O71),0)</f>
        <v>0</v>
      </c>
    </row>
    <row r="74" spans="1:15" x14ac:dyDescent="0.2">
      <c r="A74" s="265"/>
      <c r="B74" s="266"/>
      <c r="C74" s="266"/>
      <c r="D74" s="266"/>
      <c r="E74" s="266"/>
      <c r="F74" s="266"/>
      <c r="G74" s="266"/>
      <c r="H74" s="266"/>
      <c r="I74" s="266"/>
      <c r="J74" s="266"/>
      <c r="K74" s="266"/>
      <c r="L74" s="266"/>
      <c r="M74" s="266"/>
      <c r="N74" s="266"/>
      <c r="O74" s="267"/>
    </row>
    <row r="75" spans="1:15" x14ac:dyDescent="0.2">
      <c r="A75" s="131"/>
      <c r="B75" s="125" t="s">
        <v>26</v>
      </c>
      <c r="C75" s="258" t="s">
        <v>166</v>
      </c>
      <c r="D75" s="258"/>
      <c r="E75" s="258"/>
      <c r="F75" s="258"/>
      <c r="G75" s="258"/>
      <c r="H75" s="258"/>
      <c r="I75" s="258"/>
      <c r="J75" s="258"/>
      <c r="K75" s="258"/>
      <c r="L75" s="258"/>
      <c r="M75" s="258"/>
      <c r="N75" s="258"/>
      <c r="O75" s="259"/>
    </row>
    <row r="76" spans="1:15" x14ac:dyDescent="0.2">
      <c r="A76" s="131">
        <v>1</v>
      </c>
      <c r="B76" s="273" t="s">
        <v>107</v>
      </c>
      <c r="C76" s="273"/>
      <c r="D76" s="273"/>
      <c r="E76" s="258"/>
      <c r="F76" s="258"/>
      <c r="G76" s="258"/>
      <c r="H76" s="258"/>
      <c r="I76" s="258"/>
      <c r="J76" s="258"/>
      <c r="K76" s="258"/>
      <c r="L76" s="258"/>
      <c r="M76" s="258"/>
      <c r="N76" s="72">
        <v>0</v>
      </c>
      <c r="O76" s="136">
        <v>0</v>
      </c>
    </row>
    <row r="77" spans="1:15" x14ac:dyDescent="0.2">
      <c r="A77" s="131">
        <v>2</v>
      </c>
      <c r="B77" s="273" t="s">
        <v>106</v>
      </c>
      <c r="C77" s="273"/>
      <c r="D77" s="273"/>
      <c r="E77" s="266"/>
      <c r="F77" s="266"/>
      <c r="G77" s="266"/>
      <c r="H77" s="266"/>
      <c r="I77" s="266"/>
      <c r="J77" s="266"/>
      <c r="K77" s="266"/>
      <c r="L77" s="266"/>
      <c r="M77" s="266"/>
      <c r="N77" s="72">
        <v>0</v>
      </c>
      <c r="O77" s="136">
        <v>0</v>
      </c>
    </row>
    <row r="78" spans="1:15" x14ac:dyDescent="0.2">
      <c r="A78" s="131">
        <v>3</v>
      </c>
      <c r="B78" s="273" t="s">
        <v>4</v>
      </c>
      <c r="C78" s="273"/>
      <c r="D78" s="273"/>
      <c r="E78" s="258"/>
      <c r="F78" s="258"/>
      <c r="G78" s="258"/>
      <c r="H78" s="258"/>
      <c r="I78" s="258"/>
      <c r="J78" s="258"/>
      <c r="K78" s="258"/>
      <c r="L78" s="258"/>
      <c r="M78" s="258"/>
      <c r="N78" s="72">
        <v>0</v>
      </c>
      <c r="O78" s="136">
        <v>0</v>
      </c>
    </row>
    <row r="79" spans="1:15" x14ac:dyDescent="0.2">
      <c r="A79" s="131">
        <v>4</v>
      </c>
      <c r="B79" s="273" t="s">
        <v>103</v>
      </c>
      <c r="C79" s="273"/>
      <c r="D79" s="273"/>
      <c r="E79" s="258"/>
      <c r="F79" s="258"/>
      <c r="G79" s="258"/>
      <c r="H79" s="258"/>
      <c r="I79" s="258"/>
      <c r="J79" s="258"/>
      <c r="K79" s="258"/>
      <c r="L79" s="258"/>
      <c r="M79" s="258"/>
      <c r="N79" s="72">
        <v>0</v>
      </c>
      <c r="O79" s="136">
        <v>0</v>
      </c>
    </row>
    <row r="80" spans="1:15" x14ac:dyDescent="0.2">
      <c r="A80" s="131">
        <v>5</v>
      </c>
      <c r="B80" s="273" t="s">
        <v>104</v>
      </c>
      <c r="C80" s="273"/>
      <c r="D80" s="273"/>
      <c r="E80" s="258"/>
      <c r="F80" s="258"/>
      <c r="G80" s="258"/>
      <c r="H80" s="258"/>
      <c r="I80" s="258"/>
      <c r="J80" s="258"/>
      <c r="K80" s="258"/>
      <c r="L80" s="258"/>
      <c r="M80" s="258"/>
      <c r="N80" s="72">
        <v>0</v>
      </c>
      <c r="O80" s="136">
        <v>0</v>
      </c>
    </row>
    <row r="81" spans="1:15" x14ac:dyDescent="0.2">
      <c r="A81" s="131">
        <v>6</v>
      </c>
      <c r="B81" s="273" t="s">
        <v>167</v>
      </c>
      <c r="C81" s="273"/>
      <c r="D81" s="273"/>
      <c r="E81" s="258"/>
      <c r="F81" s="258"/>
      <c r="G81" s="258"/>
      <c r="H81" s="258"/>
      <c r="I81" s="258"/>
      <c r="J81" s="258"/>
      <c r="K81" s="258"/>
      <c r="L81" s="258"/>
      <c r="M81" s="258"/>
      <c r="N81" s="72">
        <v>0</v>
      </c>
      <c r="O81" s="136">
        <v>0</v>
      </c>
    </row>
    <row r="82" spans="1:15" x14ac:dyDescent="0.2">
      <c r="A82" s="131">
        <v>7</v>
      </c>
      <c r="B82" s="273" t="s">
        <v>5</v>
      </c>
      <c r="C82" s="273"/>
      <c r="D82" s="273"/>
      <c r="E82" s="258"/>
      <c r="F82" s="258"/>
      <c r="G82" s="258"/>
      <c r="H82" s="258"/>
      <c r="I82" s="258"/>
      <c r="J82" s="258"/>
      <c r="K82" s="258"/>
      <c r="L82" s="258"/>
      <c r="M82" s="258"/>
      <c r="N82" s="72">
        <v>0</v>
      </c>
      <c r="O82" s="136">
        <v>0</v>
      </c>
    </row>
    <row r="83" spans="1:15" x14ac:dyDescent="0.2">
      <c r="A83" s="131">
        <v>8</v>
      </c>
      <c r="B83" s="258" t="s">
        <v>288</v>
      </c>
      <c r="C83" s="258"/>
      <c r="D83" s="258"/>
      <c r="E83" s="258"/>
      <c r="F83" s="258"/>
      <c r="G83" s="258"/>
      <c r="H83" s="258"/>
      <c r="I83" s="258"/>
      <c r="J83" s="258"/>
      <c r="K83" s="258"/>
      <c r="L83" s="258"/>
      <c r="M83" s="258"/>
      <c r="N83" s="72">
        <v>0</v>
      </c>
      <c r="O83" s="136">
        <v>0</v>
      </c>
    </row>
    <row r="84" spans="1:15" x14ac:dyDescent="0.2">
      <c r="A84" s="131">
        <v>9</v>
      </c>
      <c r="B84" s="258" t="s">
        <v>289</v>
      </c>
      <c r="C84" s="258"/>
      <c r="D84" s="258"/>
      <c r="E84" s="258"/>
      <c r="F84" s="258"/>
      <c r="G84" s="258"/>
      <c r="H84" s="258"/>
      <c r="I84" s="258"/>
      <c r="J84" s="258"/>
      <c r="K84" s="258"/>
      <c r="L84" s="258"/>
      <c r="M84" s="258"/>
      <c r="N84" s="72">
        <v>0</v>
      </c>
      <c r="O84" s="136">
        <v>0</v>
      </c>
    </row>
    <row r="85" spans="1:15" x14ac:dyDescent="0.2">
      <c r="A85" s="131">
        <v>10</v>
      </c>
      <c r="B85" s="284" t="s">
        <v>290</v>
      </c>
      <c r="C85" s="313"/>
      <c r="D85" s="285"/>
      <c r="E85" s="278"/>
      <c r="F85" s="276"/>
      <c r="G85" s="276"/>
      <c r="H85" s="276"/>
      <c r="I85" s="276"/>
      <c r="J85" s="276"/>
      <c r="K85" s="276"/>
      <c r="L85" s="276"/>
      <c r="M85" s="277"/>
      <c r="N85" s="72">
        <v>0</v>
      </c>
      <c r="O85" s="136">
        <v>0</v>
      </c>
    </row>
    <row r="86" spans="1:15" x14ac:dyDescent="0.2">
      <c r="A86" s="131">
        <v>11</v>
      </c>
      <c r="B86" s="284" t="s">
        <v>291</v>
      </c>
      <c r="C86" s="313"/>
      <c r="D86" s="285"/>
      <c r="E86" s="278"/>
      <c r="F86" s="276"/>
      <c r="G86" s="276"/>
      <c r="H86" s="276"/>
      <c r="I86" s="276"/>
      <c r="J86" s="276"/>
      <c r="K86" s="276"/>
      <c r="L86" s="276"/>
      <c r="M86" s="277"/>
      <c r="N86" s="72">
        <v>0</v>
      </c>
      <c r="O86" s="136">
        <v>0</v>
      </c>
    </row>
    <row r="87" spans="1:15" x14ac:dyDescent="0.2">
      <c r="A87" s="131">
        <v>12</v>
      </c>
      <c r="B87" s="258" t="s">
        <v>2</v>
      </c>
      <c r="C87" s="258"/>
      <c r="D87" s="258"/>
      <c r="E87" s="258"/>
      <c r="F87" s="258"/>
      <c r="G87" s="258"/>
      <c r="H87" s="258"/>
      <c r="I87" s="258"/>
      <c r="J87" s="258"/>
      <c r="K87" s="258"/>
      <c r="L87" s="258"/>
      <c r="M87" s="258"/>
      <c r="N87" s="72">
        <v>0</v>
      </c>
      <c r="O87" s="136">
        <v>0</v>
      </c>
    </row>
    <row r="88" spans="1:15" x14ac:dyDescent="0.2">
      <c r="A88" s="257"/>
      <c r="B88" s="258"/>
      <c r="C88" s="258"/>
      <c r="D88" s="258"/>
      <c r="E88" s="258"/>
      <c r="F88" s="258"/>
      <c r="G88" s="258"/>
      <c r="H88" s="258"/>
      <c r="I88" s="258"/>
      <c r="J88" s="258"/>
      <c r="K88" s="258"/>
      <c r="L88" s="258"/>
      <c r="M88" s="258"/>
      <c r="N88" s="258"/>
      <c r="O88" s="259"/>
    </row>
    <row r="89" spans="1:15" x14ac:dyDescent="0.2">
      <c r="A89" s="263" t="s">
        <v>87</v>
      </c>
      <c r="B89" s="264"/>
      <c r="C89" s="264"/>
      <c r="D89" s="264"/>
      <c r="E89" s="264"/>
      <c r="F89" s="264"/>
      <c r="G89" s="264"/>
      <c r="H89" s="264"/>
      <c r="I89" s="264"/>
      <c r="J89" s="264"/>
      <c r="K89" s="264"/>
      <c r="L89" s="264"/>
      <c r="M89" s="264"/>
      <c r="N89" s="67">
        <f>ROUND(SUM(N76:N87),0)</f>
        <v>0</v>
      </c>
      <c r="O89" s="133">
        <f>ROUND(SUM(O76:O87),0)</f>
        <v>0</v>
      </c>
    </row>
    <row r="90" spans="1:15" x14ac:dyDescent="0.2">
      <c r="A90" s="303"/>
      <c r="B90" s="304"/>
      <c r="C90" s="304"/>
      <c r="D90" s="304"/>
      <c r="E90" s="304"/>
      <c r="F90" s="304"/>
      <c r="G90" s="304"/>
      <c r="H90" s="304"/>
      <c r="I90" s="304"/>
      <c r="J90" s="304"/>
      <c r="K90" s="304"/>
      <c r="L90" s="304"/>
      <c r="M90" s="304"/>
      <c r="N90" s="304"/>
      <c r="O90" s="305"/>
    </row>
    <row r="91" spans="1:15" x14ac:dyDescent="0.2">
      <c r="A91" s="263" t="s">
        <v>88</v>
      </c>
      <c r="B91" s="264"/>
      <c r="C91" s="264"/>
      <c r="D91" s="264"/>
      <c r="E91" s="264"/>
      <c r="F91" s="264"/>
      <c r="G91" s="264"/>
      <c r="H91" s="264"/>
      <c r="I91" s="264"/>
      <c r="J91" s="264"/>
      <c r="K91" s="264"/>
      <c r="L91" s="264"/>
      <c r="M91" s="264"/>
      <c r="N91" s="67">
        <f>SUM(N37+N42+N51+N57+N65+N73+N89)</f>
        <v>0</v>
      </c>
      <c r="O91" s="133">
        <f>SUM(O37+O42+O51+O57+O65+O73+O89)</f>
        <v>0</v>
      </c>
    </row>
    <row r="92" spans="1:15" x14ac:dyDescent="0.2">
      <c r="A92" s="306"/>
      <c r="B92" s="307"/>
      <c r="C92" s="307"/>
      <c r="D92" s="307"/>
      <c r="E92" s="307"/>
      <c r="F92" s="307"/>
      <c r="G92" s="307"/>
      <c r="H92" s="307"/>
      <c r="I92" s="307"/>
      <c r="J92" s="307"/>
      <c r="K92" s="307"/>
      <c r="L92" s="307"/>
      <c r="M92" s="307"/>
      <c r="N92" s="307"/>
      <c r="O92" s="308"/>
    </row>
    <row r="93" spans="1:15" x14ac:dyDescent="0.2">
      <c r="A93" s="306" t="s">
        <v>74</v>
      </c>
      <c r="B93" s="307"/>
      <c r="C93" s="307"/>
      <c r="D93" s="307"/>
      <c r="E93" s="307"/>
      <c r="F93" s="307"/>
      <c r="G93" s="307"/>
      <c r="H93" s="307"/>
      <c r="I93" s="307"/>
      <c r="J93" s="307"/>
      <c r="K93" s="307"/>
      <c r="L93" s="307"/>
      <c r="M93" s="307"/>
      <c r="N93" s="307"/>
      <c r="O93" s="308"/>
    </row>
    <row r="94" spans="1:15" x14ac:dyDescent="0.2">
      <c r="A94" s="131" t="s">
        <v>18</v>
      </c>
      <c r="B94" s="124" t="s">
        <v>75</v>
      </c>
      <c r="C94" s="122" t="s">
        <v>18</v>
      </c>
      <c r="D94" s="47" t="s">
        <v>207</v>
      </c>
      <c r="E94" s="104">
        <f>IFERROR(VLOOKUP(B94,Table5[],2,FALSE),"0")</f>
        <v>0.35399999999999998</v>
      </c>
      <c r="F94" s="309"/>
      <c r="G94" s="309"/>
      <c r="H94" s="47" t="s">
        <v>208</v>
      </c>
      <c r="I94" s="79">
        <f>IF(B94="On-Campus",SUM(N91-(N51+N42+N65+N84+N86)),N91)</f>
        <v>0</v>
      </c>
      <c r="J94" s="258" t="str">
        <f>IF(B94="On-Campus","MTDC","TDC")</f>
        <v>MTDC</v>
      </c>
      <c r="K94" s="258"/>
      <c r="L94" s="258"/>
      <c r="M94" s="258"/>
      <c r="N94" s="65">
        <f>ROUND(SUM(E94*I94),0)</f>
        <v>0</v>
      </c>
      <c r="O94" s="133">
        <f>ROUND((O91-(O42+O51+O65+O84+O86))*E94,0)</f>
        <v>0</v>
      </c>
    </row>
    <row r="95" spans="1:15" x14ac:dyDescent="0.2">
      <c r="A95" s="257"/>
      <c r="B95" s="258"/>
      <c r="C95" s="258"/>
      <c r="D95" s="258"/>
      <c r="E95" s="258"/>
      <c r="F95" s="258"/>
      <c r="G95" s="258"/>
      <c r="H95" s="258"/>
      <c r="I95" s="258"/>
      <c r="J95" s="258"/>
      <c r="K95" s="258"/>
      <c r="L95" s="258"/>
      <c r="M95" s="258"/>
      <c r="N95" s="258"/>
      <c r="O95" s="259"/>
    </row>
    <row r="96" spans="1:15" x14ac:dyDescent="0.2">
      <c r="A96" s="301" t="s">
        <v>89</v>
      </c>
      <c r="B96" s="302"/>
      <c r="C96" s="302"/>
      <c r="D96" s="302"/>
      <c r="E96" s="302"/>
      <c r="F96" s="302"/>
      <c r="G96" s="302"/>
      <c r="H96" s="302"/>
      <c r="I96" s="302"/>
      <c r="J96" s="302"/>
      <c r="K96" s="302"/>
      <c r="L96" s="302"/>
      <c r="M96" s="302"/>
      <c r="N96" s="80">
        <f>SUM(N91+N94)</f>
        <v>0</v>
      </c>
      <c r="O96" s="133">
        <f>SUM(O91+O94)</f>
        <v>0</v>
      </c>
    </row>
    <row r="97" spans="1:16" x14ac:dyDescent="0.2">
      <c r="A97" s="303" t="s">
        <v>71</v>
      </c>
      <c r="B97" s="304"/>
      <c r="C97" s="304"/>
      <c r="D97" s="304"/>
      <c r="E97" s="304"/>
      <c r="F97" s="304"/>
      <c r="G97" s="304"/>
      <c r="H97" s="304"/>
      <c r="I97" s="304"/>
      <c r="J97" s="304"/>
      <c r="K97" s="304"/>
      <c r="L97" s="304"/>
      <c r="M97" s="304"/>
      <c r="N97" s="304"/>
      <c r="O97" s="305"/>
    </row>
    <row r="98" spans="1:16" x14ac:dyDescent="0.2">
      <c r="A98" s="303"/>
      <c r="B98" s="304"/>
      <c r="C98" s="304"/>
      <c r="D98" s="304"/>
      <c r="E98" s="304"/>
      <c r="F98" s="304"/>
      <c r="G98" s="304"/>
      <c r="H98" s="304"/>
      <c r="I98" s="304"/>
      <c r="J98" s="304"/>
      <c r="K98" s="47"/>
      <c r="L98" s="81" t="s">
        <v>14</v>
      </c>
      <c r="M98" s="81"/>
      <c r="N98" s="255">
        <f>N96+O96</f>
        <v>0</v>
      </c>
      <c r="O98" s="256"/>
    </row>
    <row r="99" spans="1:16" x14ac:dyDescent="0.2">
      <c r="A99" s="249" t="s">
        <v>306</v>
      </c>
      <c r="B99" s="250"/>
      <c r="C99" s="250"/>
      <c r="D99" s="250"/>
      <c r="E99" s="250"/>
      <c r="F99" s="250"/>
      <c r="G99" s="250"/>
      <c r="H99" s="250"/>
      <c r="I99" s="250"/>
      <c r="J99" s="250"/>
      <c r="K99" s="250"/>
      <c r="L99" s="250"/>
      <c r="M99" s="250"/>
      <c r="N99" s="250"/>
      <c r="O99" s="251"/>
    </row>
    <row r="100" spans="1:16" ht="15" customHeight="1" x14ac:dyDescent="0.2">
      <c r="A100" s="249" t="s">
        <v>70</v>
      </c>
      <c r="B100" s="250"/>
      <c r="C100" s="250"/>
      <c r="D100" s="250"/>
      <c r="E100" s="250"/>
      <c r="F100" s="250"/>
      <c r="G100" s="250"/>
      <c r="H100" s="250"/>
      <c r="I100" s="250"/>
      <c r="J100" s="250"/>
      <c r="K100" s="250"/>
      <c r="L100" s="250"/>
      <c r="M100" s="250"/>
      <c r="N100" s="250"/>
      <c r="O100" s="251"/>
    </row>
    <row r="101" spans="1:16" x14ac:dyDescent="0.2">
      <c r="A101" s="249"/>
      <c r="B101" s="250"/>
      <c r="C101" s="250"/>
      <c r="D101" s="250"/>
      <c r="E101" s="250"/>
      <c r="F101" s="250"/>
      <c r="G101" s="250"/>
      <c r="H101" s="250"/>
      <c r="I101" s="250"/>
      <c r="J101" s="250"/>
      <c r="K101" s="250"/>
      <c r="L101" s="250"/>
      <c r="M101" s="250"/>
      <c r="N101" s="250"/>
      <c r="O101" s="251"/>
    </row>
    <row r="102" spans="1:16" x14ac:dyDescent="0.2">
      <c r="A102" s="249"/>
      <c r="B102" s="250"/>
      <c r="C102" s="250"/>
      <c r="D102" s="250"/>
      <c r="E102" s="250"/>
      <c r="F102" s="250"/>
      <c r="G102" s="250"/>
      <c r="H102" s="250"/>
      <c r="I102" s="250"/>
      <c r="J102" s="250"/>
      <c r="K102" s="250"/>
      <c r="L102" s="250"/>
      <c r="M102" s="250"/>
      <c r="N102" s="250"/>
      <c r="O102" s="251"/>
    </row>
    <row r="103" spans="1:16" x14ac:dyDescent="0.2">
      <c r="A103" s="249"/>
      <c r="B103" s="250"/>
      <c r="C103" s="250"/>
      <c r="D103" s="250"/>
      <c r="E103" s="250"/>
      <c r="F103" s="250"/>
      <c r="G103" s="250"/>
      <c r="H103" s="250"/>
      <c r="I103" s="250"/>
      <c r="J103" s="250"/>
      <c r="K103" s="250"/>
      <c r="L103" s="250"/>
      <c r="M103" s="250"/>
      <c r="N103" s="250"/>
      <c r="O103" s="251"/>
    </row>
    <row r="104" spans="1:16" x14ac:dyDescent="0.2">
      <c r="A104" s="249"/>
      <c r="B104" s="250"/>
      <c r="C104" s="250"/>
      <c r="D104" s="250"/>
      <c r="E104" s="250"/>
      <c r="F104" s="250"/>
      <c r="G104" s="250"/>
      <c r="H104" s="250"/>
      <c r="I104" s="250"/>
      <c r="J104" s="250"/>
      <c r="K104" s="250"/>
      <c r="L104" s="250"/>
      <c r="M104" s="250"/>
      <c r="N104" s="250"/>
      <c r="O104" s="251"/>
    </row>
    <row r="105" spans="1:16" x14ac:dyDescent="0.2">
      <c r="A105" s="249"/>
      <c r="B105" s="250"/>
      <c r="C105" s="250"/>
      <c r="D105" s="250"/>
      <c r="E105" s="250"/>
      <c r="F105" s="250"/>
      <c r="G105" s="250"/>
      <c r="H105" s="250"/>
      <c r="I105" s="250"/>
      <c r="J105" s="250"/>
      <c r="K105" s="250"/>
      <c r="L105" s="250"/>
      <c r="M105" s="250"/>
      <c r="N105" s="250"/>
      <c r="O105" s="251"/>
    </row>
    <row r="106" spans="1:16" x14ac:dyDescent="0.2">
      <c r="A106" s="252"/>
      <c r="B106" s="253"/>
      <c r="C106" s="253"/>
      <c r="D106" s="253"/>
      <c r="E106" s="253"/>
      <c r="F106" s="253"/>
      <c r="G106" s="253"/>
      <c r="H106" s="253"/>
      <c r="I106" s="253"/>
      <c r="J106" s="253"/>
      <c r="K106" s="253"/>
      <c r="L106" s="253"/>
      <c r="M106" s="253"/>
      <c r="N106" s="253"/>
      <c r="O106" s="254"/>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B85:D85"/>
    <mergeCell ref="B86:D86"/>
    <mergeCell ref="E85:M85"/>
    <mergeCell ref="E86:M86"/>
    <mergeCell ref="B25:C25"/>
    <mergeCell ref="A2:I2"/>
    <mergeCell ref="J2:K2"/>
    <mergeCell ref="L2:O2"/>
    <mergeCell ref="C3:I3"/>
    <mergeCell ref="J3:K3"/>
    <mergeCell ref="L3:O3"/>
    <mergeCell ref="C4:I4"/>
    <mergeCell ref="J4:K4"/>
    <mergeCell ref="L4:O4"/>
    <mergeCell ref="E77:M77"/>
    <mergeCell ref="K28:M28"/>
    <mergeCell ref="K29:M29"/>
    <mergeCell ref="K31:M31"/>
    <mergeCell ref="K32:M32"/>
    <mergeCell ref="K33:M33"/>
    <mergeCell ref="K14:L14"/>
    <mergeCell ref="K23:L23"/>
    <mergeCell ref="K27:M27"/>
    <mergeCell ref="G31:I31"/>
    <mergeCell ref="A73:M73"/>
    <mergeCell ref="A41:O41"/>
    <mergeCell ref="A42:M42"/>
    <mergeCell ref="A43:O43"/>
    <mergeCell ref="C44:O44"/>
    <mergeCell ref="B45:H45"/>
    <mergeCell ref="A66:O66"/>
    <mergeCell ref="A50:O50"/>
    <mergeCell ref="A56:O56"/>
    <mergeCell ref="I63:M63"/>
    <mergeCell ref="C71:H71"/>
    <mergeCell ref="I71:M71"/>
    <mergeCell ref="A72:O72"/>
    <mergeCell ref="C69:H69"/>
    <mergeCell ref="I69:M69"/>
    <mergeCell ref="C67:O67"/>
    <mergeCell ref="C70:H70"/>
    <mergeCell ref="C68:H68"/>
    <mergeCell ref="A64:O64"/>
    <mergeCell ref="I68:M68"/>
    <mergeCell ref="G17:H17"/>
    <mergeCell ref="G18:H18"/>
    <mergeCell ref="G19:H19"/>
    <mergeCell ref="A99:O99"/>
    <mergeCell ref="A96:M96"/>
    <mergeCell ref="A97:O97"/>
    <mergeCell ref="A91:M91"/>
    <mergeCell ref="A92:O92"/>
    <mergeCell ref="A93:O93"/>
    <mergeCell ref="A95:O95"/>
    <mergeCell ref="F94:G94"/>
    <mergeCell ref="J94:M94"/>
    <mergeCell ref="A98:J98"/>
    <mergeCell ref="C60:H60"/>
    <mergeCell ref="C61:H61"/>
    <mergeCell ref="B87:D87"/>
    <mergeCell ref="E87:M87"/>
    <mergeCell ref="A88:O88"/>
    <mergeCell ref="A89:M89"/>
    <mergeCell ref="A90:O90"/>
    <mergeCell ref="B76:D76"/>
    <mergeCell ref="B78:D78"/>
    <mergeCell ref="B79:D79"/>
    <mergeCell ref="I70:M70"/>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K25:M25"/>
    <mergeCell ref="B54:M54"/>
    <mergeCell ref="B55:M55"/>
    <mergeCell ref="A57:M57"/>
    <mergeCell ref="A58:O58"/>
    <mergeCell ref="C59:O59"/>
    <mergeCell ref="I60:M60"/>
    <mergeCell ref="I61:M61"/>
    <mergeCell ref="I62:M62"/>
    <mergeCell ref="G32:I32"/>
    <mergeCell ref="G33:I33"/>
    <mergeCell ref="I49:M49"/>
    <mergeCell ref="F40:M40"/>
    <mergeCell ref="C62:H62"/>
    <mergeCell ref="A1:O1"/>
    <mergeCell ref="A36:I36"/>
    <mergeCell ref="K36:L36"/>
    <mergeCell ref="F39:O39"/>
    <mergeCell ref="A35:I35"/>
    <mergeCell ref="A51:M51"/>
    <mergeCell ref="A52:O52"/>
    <mergeCell ref="C53:O53"/>
    <mergeCell ref="B46:H46"/>
    <mergeCell ref="B47:H47"/>
    <mergeCell ref="B48:H48"/>
    <mergeCell ref="B49:H49"/>
    <mergeCell ref="I47:M47"/>
    <mergeCell ref="I48:M48"/>
    <mergeCell ref="B39:C39"/>
    <mergeCell ref="B40:C40"/>
    <mergeCell ref="B32:C32"/>
    <mergeCell ref="B33:C33"/>
    <mergeCell ref="B31:C31"/>
    <mergeCell ref="A13:O13"/>
    <mergeCell ref="G20:H20"/>
    <mergeCell ref="G21:H21"/>
    <mergeCell ref="K26:M26"/>
    <mergeCell ref="G16:H16"/>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C75:O75"/>
    <mergeCell ref="C63:H63"/>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A82E7F25-E031-40AB-97FE-DB146052CD30}">
          <x14:formula1>
            <xm:f>Lists!$A$2:$A$7</xm:f>
          </x14:formula1>
          <xm:sqref>C7:C12</xm:sqref>
        </x14:dataValidation>
        <x14:dataValidation type="list" allowBlank="1" showInputMessage="1" showErrorMessage="1" xr:uid="{179D7675-F298-4262-810E-E56E1DF9BA2A}">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74" t="s">
        <v>79</v>
      </c>
      <c r="B1" s="274"/>
      <c r="C1" s="274"/>
      <c r="D1" s="274"/>
      <c r="E1" s="274"/>
      <c r="F1" s="274"/>
      <c r="G1" s="274"/>
      <c r="H1" s="274"/>
      <c r="I1" s="274"/>
      <c r="J1" s="274"/>
      <c r="K1" s="274"/>
      <c r="L1" s="274"/>
      <c r="M1" s="274"/>
      <c r="N1" s="274"/>
      <c r="O1" s="274"/>
    </row>
    <row r="2" spans="1:15" ht="13.15" customHeight="1" x14ac:dyDescent="0.2">
      <c r="A2" s="336" t="s">
        <v>44</v>
      </c>
      <c r="B2" s="337"/>
      <c r="C2" s="337"/>
      <c r="D2" s="337"/>
      <c r="E2" s="337"/>
      <c r="F2" s="337"/>
      <c r="G2" s="337"/>
      <c r="H2" s="337"/>
      <c r="I2" s="338"/>
      <c r="J2" s="339" t="s">
        <v>49</v>
      </c>
      <c r="K2" s="340"/>
      <c r="L2" s="341">
        <f>'Year One'!L2:O2</f>
        <v>0</v>
      </c>
      <c r="M2" s="342"/>
      <c r="N2" s="342"/>
      <c r="O2" s="343"/>
    </row>
    <row r="3" spans="1:15" x14ac:dyDescent="0.2">
      <c r="B3" s="54" t="s">
        <v>45</v>
      </c>
      <c r="C3" s="341">
        <f>'Year One'!C3:I3</f>
        <v>0</v>
      </c>
      <c r="D3" s="342"/>
      <c r="E3" s="342"/>
      <c r="F3" s="342"/>
      <c r="G3" s="342"/>
      <c r="H3" s="342"/>
      <c r="I3" s="343"/>
      <c r="J3" s="344" t="s">
        <v>47</v>
      </c>
      <c r="K3" s="345"/>
      <c r="L3" s="341">
        <f>'Year One'!L3:O3</f>
        <v>0</v>
      </c>
      <c r="M3" s="342"/>
      <c r="N3" s="342"/>
      <c r="O3" s="343"/>
    </row>
    <row r="4" spans="1:15" x14ac:dyDescent="0.2">
      <c r="B4" s="125" t="s">
        <v>46</v>
      </c>
      <c r="C4" s="341" t="s">
        <v>283</v>
      </c>
      <c r="D4" s="342"/>
      <c r="E4" s="342"/>
      <c r="F4" s="342"/>
      <c r="G4" s="342"/>
      <c r="H4" s="342"/>
      <c r="I4" s="343"/>
      <c r="J4" s="346" t="s">
        <v>48</v>
      </c>
      <c r="K4" s="347"/>
      <c r="L4" s="341">
        <f>'Year One'!L4:O4</f>
        <v>0</v>
      </c>
      <c r="M4" s="342"/>
      <c r="N4" s="342"/>
      <c r="O4" s="343"/>
    </row>
    <row r="5" spans="1:15" x14ac:dyDescent="0.2">
      <c r="A5" s="261"/>
      <c r="B5" s="261"/>
      <c r="C5" s="261"/>
      <c r="D5" s="261"/>
      <c r="E5" s="261"/>
      <c r="F5" s="261"/>
      <c r="G5" s="261"/>
      <c r="H5" s="261"/>
      <c r="I5" s="261"/>
      <c r="J5" s="261"/>
      <c r="K5" s="261"/>
      <c r="L5" s="261"/>
      <c r="M5" s="261"/>
      <c r="N5" s="261"/>
      <c r="O5" s="261"/>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9">
        <f>'Cost Share'!N38</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9">
        <f>'Cost Share'!N39</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9">
        <f>'Cost Share'!N40</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9">
        <f>'Cost Share'!N41</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9">
        <f>'Cost Share'!N42</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9">
        <f>'Cost Share'!N43</f>
        <v>0</v>
      </c>
    </row>
    <row r="13" spans="1:15" x14ac:dyDescent="0.2">
      <c r="A13" s="278"/>
      <c r="B13" s="276"/>
      <c r="C13" s="276"/>
      <c r="D13" s="276"/>
      <c r="E13" s="276"/>
      <c r="F13" s="276"/>
      <c r="G13" s="276"/>
      <c r="H13" s="276"/>
      <c r="I13" s="276"/>
      <c r="J13" s="276"/>
      <c r="K13" s="276"/>
      <c r="L13" s="276"/>
      <c r="M13" s="276"/>
      <c r="N13" s="276"/>
      <c r="O13" s="277"/>
    </row>
    <row r="14" spans="1:15" x14ac:dyDescent="0.2">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
      <c r="A15" s="258"/>
      <c r="B15" s="258"/>
      <c r="C15" s="258"/>
      <c r="D15" s="258"/>
      <c r="E15" s="258"/>
      <c r="F15" s="258"/>
      <c r="G15" s="258"/>
      <c r="H15" s="258"/>
      <c r="I15" s="258"/>
      <c r="J15" s="258"/>
      <c r="K15" s="258"/>
      <c r="L15" s="258"/>
      <c r="M15" s="258"/>
      <c r="N15" s="258"/>
      <c r="O15" s="258"/>
    </row>
    <row r="16" spans="1:15" s="58" customFormat="1" ht="24" x14ac:dyDescent="0.2">
      <c r="B16" s="56" t="s">
        <v>19</v>
      </c>
      <c r="C16" s="56" t="s">
        <v>144</v>
      </c>
      <c r="D16" s="112" t="s">
        <v>192</v>
      </c>
      <c r="E16" s="111" t="s">
        <v>43</v>
      </c>
      <c r="F16" s="112" t="s">
        <v>13</v>
      </c>
      <c r="G16" s="293"/>
      <c r="H16" s="294"/>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93"/>
      <c r="H17" s="294"/>
      <c r="I17" s="62">
        <f>'Year One'!I17*1.03</f>
        <v>0</v>
      </c>
      <c r="J17" s="70">
        <f>ROUND(I17/12*D17*E17,0)</f>
        <v>0</v>
      </c>
      <c r="K17" s="64">
        <f>'Year One'!K17*1.02</f>
        <v>0.44880000000000003</v>
      </c>
      <c r="L17" s="123"/>
      <c r="M17" s="65">
        <f>ROUND(J17*K17,0)</f>
        <v>0</v>
      </c>
      <c r="N17" s="65">
        <f>J17+M17</f>
        <v>0</v>
      </c>
      <c r="O17" s="119">
        <f>'Cost Share'!N48</f>
        <v>0</v>
      </c>
    </row>
    <row r="18" spans="1:15" x14ac:dyDescent="0.2">
      <c r="A18" s="122">
        <v>2</v>
      </c>
      <c r="B18" s="122" t="str">
        <f>'Year One'!B18</f>
        <v>insert name</v>
      </c>
      <c r="C18" s="122" t="str">
        <f>'Year One'!C18</f>
        <v>P&amp;S Salary &amp; Hourly</v>
      </c>
      <c r="D18" s="106">
        <v>0</v>
      </c>
      <c r="E18" s="40"/>
      <c r="F18" s="69">
        <f t="shared" ref="F18:F21" si="5">D18*E18</f>
        <v>0</v>
      </c>
      <c r="G18" s="293"/>
      <c r="H18" s="294"/>
      <c r="I18" s="62">
        <f>'Year One'!I18*1.03</f>
        <v>0</v>
      </c>
      <c r="J18" s="70">
        <f t="shared" ref="J18:J21" si="6">ROUND(I18/12*D18*E18,0)</f>
        <v>0</v>
      </c>
      <c r="K18" s="64">
        <f>'Year One'!K18*1.02</f>
        <v>0.44880000000000003</v>
      </c>
      <c r="L18" s="123"/>
      <c r="M18" s="65">
        <f t="shared" ref="M18:M21" si="7">ROUND(J18*K18,0)</f>
        <v>0</v>
      </c>
      <c r="N18" s="65">
        <f>J18+M18</f>
        <v>0</v>
      </c>
      <c r="O18" s="119">
        <f>'Cost Share'!N49</f>
        <v>0</v>
      </c>
    </row>
    <row r="19" spans="1:15" x14ac:dyDescent="0.2">
      <c r="A19" s="122">
        <v>3</v>
      </c>
      <c r="B19" s="122" t="str">
        <f>'Year One'!B19</f>
        <v>insert name</v>
      </c>
      <c r="C19" s="122" t="str">
        <f>'Year One'!C19</f>
        <v>P&amp;S Salary &amp; Hourly</v>
      </c>
      <c r="D19" s="106">
        <v>0</v>
      </c>
      <c r="E19" s="40"/>
      <c r="F19" s="69">
        <f t="shared" si="5"/>
        <v>0</v>
      </c>
      <c r="G19" s="293"/>
      <c r="H19" s="294"/>
      <c r="I19" s="62">
        <f>'Year One'!I19*1.03</f>
        <v>0</v>
      </c>
      <c r="J19" s="70">
        <f t="shared" si="6"/>
        <v>0</v>
      </c>
      <c r="K19" s="64">
        <f>'Year One'!K19*1.02</f>
        <v>0.44880000000000003</v>
      </c>
      <c r="L19" s="123"/>
      <c r="M19" s="65">
        <f t="shared" si="7"/>
        <v>0</v>
      </c>
      <c r="N19" s="65">
        <f>J19+M19</f>
        <v>0</v>
      </c>
      <c r="O19" s="119">
        <f>'Cost Share'!N50</f>
        <v>0</v>
      </c>
    </row>
    <row r="20" spans="1:15" x14ac:dyDescent="0.2">
      <c r="A20" s="122">
        <v>4</v>
      </c>
      <c r="B20" s="122" t="str">
        <f>'Year One'!B20</f>
        <v>insert name</v>
      </c>
      <c r="C20" s="122" t="str">
        <f>'Year One'!C20</f>
        <v>P&amp;S Salary &amp; Hourly</v>
      </c>
      <c r="D20" s="106">
        <v>0</v>
      </c>
      <c r="E20" s="40"/>
      <c r="F20" s="69">
        <f t="shared" si="5"/>
        <v>0</v>
      </c>
      <c r="G20" s="293"/>
      <c r="H20" s="294"/>
      <c r="I20" s="62">
        <f>'Year One'!I20*1.03</f>
        <v>0</v>
      </c>
      <c r="J20" s="70">
        <f t="shared" si="6"/>
        <v>0</v>
      </c>
      <c r="K20" s="64">
        <f>'Year One'!K20*1.02</f>
        <v>0.44880000000000003</v>
      </c>
      <c r="L20" s="123"/>
      <c r="M20" s="65">
        <f t="shared" si="7"/>
        <v>0</v>
      </c>
      <c r="N20" s="65">
        <f>J20+M20</f>
        <v>0</v>
      </c>
      <c r="O20" s="119">
        <f>'Cost Share'!N51</f>
        <v>0</v>
      </c>
    </row>
    <row r="21" spans="1:15" x14ac:dyDescent="0.2">
      <c r="A21" s="122">
        <v>5</v>
      </c>
      <c r="B21" s="122" t="str">
        <f>'Year One'!B21</f>
        <v>insert name</v>
      </c>
      <c r="C21" s="122" t="str">
        <f>'Year One'!C21</f>
        <v>P&amp;S Salary &amp; Hourly</v>
      </c>
      <c r="D21" s="106">
        <v>0</v>
      </c>
      <c r="E21" s="40"/>
      <c r="F21" s="69">
        <f t="shared" si="5"/>
        <v>0</v>
      </c>
      <c r="G21" s="293"/>
      <c r="H21" s="294"/>
      <c r="I21" s="62">
        <f>'Year One'!I21*1.03</f>
        <v>0</v>
      </c>
      <c r="J21" s="70">
        <f t="shared" si="6"/>
        <v>0</v>
      </c>
      <c r="K21" s="64">
        <f>'Year One'!K21*1.02</f>
        <v>0.44880000000000003</v>
      </c>
      <c r="L21" s="123"/>
      <c r="M21" s="65">
        <f t="shared" si="7"/>
        <v>0</v>
      </c>
      <c r="N21" s="65">
        <f>J21+M21</f>
        <v>0</v>
      </c>
      <c r="O21" s="119">
        <f>'Cost Share'!N52</f>
        <v>0</v>
      </c>
    </row>
    <row r="22" spans="1:15" x14ac:dyDescent="0.2">
      <c r="A22" s="258"/>
      <c r="B22" s="258"/>
      <c r="C22" s="258"/>
      <c r="D22" s="258"/>
      <c r="E22" s="258"/>
      <c r="F22" s="258"/>
      <c r="G22" s="258"/>
      <c r="H22" s="258"/>
      <c r="I22" s="258"/>
      <c r="J22" s="258"/>
      <c r="K22" s="258"/>
      <c r="L22" s="258"/>
      <c r="M22" s="258"/>
      <c r="N22" s="258"/>
      <c r="O22" s="258"/>
    </row>
    <row r="23" spans="1:15" x14ac:dyDescent="0.2">
      <c r="A23" s="264" t="s">
        <v>81</v>
      </c>
      <c r="B23" s="264"/>
      <c r="C23" s="264"/>
      <c r="D23" s="264"/>
      <c r="E23" s="264"/>
      <c r="F23" s="264"/>
      <c r="G23" s="264"/>
      <c r="H23" s="264"/>
      <c r="I23" s="264"/>
      <c r="J23" s="67">
        <f>SUM(J17:J21)</f>
        <v>0</v>
      </c>
      <c r="K23" s="170"/>
      <c r="L23" s="171"/>
      <c r="M23" s="67">
        <f>SUM(M17:M21)</f>
        <v>0</v>
      </c>
      <c r="N23" s="67">
        <f>SUM(N17:N21)</f>
        <v>0</v>
      </c>
      <c r="O23" s="120">
        <f>SUM(O17:O21)</f>
        <v>0</v>
      </c>
    </row>
    <row r="24" spans="1:15" x14ac:dyDescent="0.2">
      <c r="A24" s="258"/>
      <c r="B24" s="258"/>
      <c r="C24" s="258"/>
      <c r="D24" s="258"/>
      <c r="E24" s="258"/>
      <c r="F24" s="258"/>
      <c r="G24" s="258"/>
      <c r="H24" s="258"/>
      <c r="I24" s="258"/>
      <c r="J24" s="258"/>
      <c r="K24" s="258"/>
      <c r="L24" s="258"/>
      <c r="M24" s="258"/>
      <c r="N24" s="258"/>
      <c r="O24" s="258"/>
    </row>
    <row r="25" spans="1:15" s="58" customFormat="1" ht="36" x14ac:dyDescent="0.2">
      <c r="A25" s="55"/>
      <c r="B25" s="282" t="s">
        <v>273</v>
      </c>
      <c r="C25" s="283"/>
      <c r="D25" s="57" t="s">
        <v>193</v>
      </c>
      <c r="E25" s="57" t="s">
        <v>194</v>
      </c>
      <c r="F25" s="57" t="s">
        <v>195</v>
      </c>
      <c r="G25" s="108" t="s">
        <v>196</v>
      </c>
      <c r="H25" s="55"/>
      <c r="I25" s="109" t="s">
        <v>170</v>
      </c>
      <c r="J25" s="110" t="s">
        <v>20</v>
      </c>
      <c r="K25" s="295"/>
      <c r="L25" s="296"/>
      <c r="M25" s="297"/>
      <c r="N25" s="111" t="s">
        <v>250</v>
      </c>
      <c r="O25" s="111" t="s">
        <v>161</v>
      </c>
    </row>
    <row r="26" spans="1:15" x14ac:dyDescent="0.2">
      <c r="A26" s="122">
        <v>1</v>
      </c>
      <c r="B26" s="258" t="s">
        <v>23</v>
      </c>
      <c r="C26" s="258"/>
      <c r="D26" s="61"/>
      <c r="E26" s="40"/>
      <c r="F26" s="61"/>
      <c r="G26" s="61"/>
      <c r="H26" s="71"/>
      <c r="I26" s="89">
        <v>0</v>
      </c>
      <c r="J26" s="65">
        <f>ROUND((D26*I26*E26)+(F26*I26*G26),0)</f>
        <v>0</v>
      </c>
      <c r="K26" s="295"/>
      <c r="L26" s="296"/>
      <c r="M26" s="297"/>
      <c r="N26" s="65">
        <f>J26</f>
        <v>0</v>
      </c>
      <c r="O26" s="119">
        <f>'Cost Share'!N57</f>
        <v>0</v>
      </c>
    </row>
    <row r="27" spans="1:15" x14ac:dyDescent="0.2">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Share'!N58</f>
        <v>0</v>
      </c>
    </row>
    <row r="28" spans="1:15" x14ac:dyDescent="0.2">
      <c r="A28" s="122">
        <v>3</v>
      </c>
      <c r="B28" s="258" t="s">
        <v>6</v>
      </c>
      <c r="C28" s="258"/>
      <c r="D28" s="61"/>
      <c r="E28" s="40"/>
      <c r="F28" s="61"/>
      <c r="G28" s="61"/>
      <c r="H28" s="71"/>
      <c r="I28" s="89">
        <v>0</v>
      </c>
      <c r="J28" s="65">
        <f t="shared" si="8"/>
        <v>0</v>
      </c>
      <c r="K28" s="295"/>
      <c r="L28" s="296"/>
      <c r="M28" s="297"/>
      <c r="N28" s="65">
        <f t="shared" si="9"/>
        <v>0</v>
      </c>
      <c r="O28" s="119">
        <f>'Cost Share'!N59</f>
        <v>0</v>
      </c>
    </row>
    <row r="29" spans="1:15" x14ac:dyDescent="0.2">
      <c r="A29" s="122">
        <v>4</v>
      </c>
      <c r="B29" s="258" t="s">
        <v>6</v>
      </c>
      <c r="C29" s="258"/>
      <c r="D29" s="61"/>
      <c r="E29" s="40"/>
      <c r="F29" s="61"/>
      <c r="G29" s="61"/>
      <c r="H29" s="71"/>
      <c r="I29" s="89">
        <v>0</v>
      </c>
      <c r="J29" s="65">
        <f t="shared" si="8"/>
        <v>0</v>
      </c>
      <c r="K29" s="295"/>
      <c r="L29" s="296"/>
      <c r="M29" s="297"/>
      <c r="N29" s="65">
        <f t="shared" si="9"/>
        <v>0</v>
      </c>
      <c r="O29" s="119">
        <f>'Cost Share'!N60</f>
        <v>0</v>
      </c>
    </row>
    <row r="30" spans="1:15" x14ac:dyDescent="0.2">
      <c r="A30" s="258"/>
      <c r="B30" s="258"/>
      <c r="C30" s="258"/>
      <c r="D30" s="258"/>
      <c r="E30" s="258"/>
      <c r="F30" s="258"/>
      <c r="G30" s="258"/>
      <c r="H30" s="258"/>
      <c r="I30" s="258"/>
      <c r="J30" s="258"/>
      <c r="K30" s="258"/>
      <c r="L30" s="258"/>
      <c r="M30" s="258"/>
      <c r="N30" s="258"/>
      <c r="O30" s="258"/>
    </row>
    <row r="31" spans="1:15" ht="24" x14ac:dyDescent="0.2">
      <c r="A31" s="122"/>
      <c r="B31" s="282" t="s">
        <v>274</v>
      </c>
      <c r="C31" s="283"/>
      <c r="D31" s="113" t="s">
        <v>197</v>
      </c>
      <c r="E31" s="114" t="s">
        <v>73</v>
      </c>
      <c r="F31" s="114" t="s">
        <v>17</v>
      </c>
      <c r="G31" s="334"/>
      <c r="H31" s="334"/>
      <c r="I31" s="334"/>
      <c r="J31" s="113" t="s">
        <v>20</v>
      </c>
      <c r="K31" s="329"/>
      <c r="L31" s="330"/>
      <c r="M31" s="331"/>
      <c r="N31" s="111" t="s">
        <v>250</v>
      </c>
      <c r="O31" s="111" t="s">
        <v>161</v>
      </c>
    </row>
    <row r="32" spans="1:15" x14ac:dyDescent="0.2">
      <c r="A32" s="122">
        <v>5</v>
      </c>
      <c r="B32" s="284" t="s">
        <v>0</v>
      </c>
      <c r="C32" s="285"/>
      <c r="D32" s="61"/>
      <c r="E32" s="59">
        <v>0</v>
      </c>
      <c r="F32" s="73">
        <f>'Year One'!F32*1.03</f>
        <v>12730.800000000001</v>
      </c>
      <c r="G32" s="299"/>
      <c r="H32" s="299"/>
      <c r="I32" s="299"/>
      <c r="J32" s="66">
        <f>ROUND((D32*E32*F32),0)</f>
        <v>0</v>
      </c>
      <c r="K32" s="329"/>
      <c r="L32" s="330"/>
      <c r="M32" s="331"/>
      <c r="N32" s="74">
        <f>J32</f>
        <v>0</v>
      </c>
      <c r="O32" s="119">
        <f>'Cost Share'!N63</f>
        <v>0</v>
      </c>
    </row>
    <row r="33" spans="1:15" x14ac:dyDescent="0.2">
      <c r="A33" s="122">
        <v>6</v>
      </c>
      <c r="B33" s="284" t="s">
        <v>0</v>
      </c>
      <c r="C33" s="285"/>
      <c r="D33" s="61"/>
      <c r="E33" s="59">
        <v>0</v>
      </c>
      <c r="F33" s="73">
        <f>'Year One'!F33*1.03</f>
        <v>12730.800000000001</v>
      </c>
      <c r="G33" s="299"/>
      <c r="H33" s="299"/>
      <c r="I33" s="299"/>
      <c r="J33" s="66">
        <f>ROUND((D33*E33*F33),0)</f>
        <v>0</v>
      </c>
      <c r="K33" s="329"/>
      <c r="L33" s="330"/>
      <c r="M33" s="331"/>
      <c r="N33" s="74">
        <f>J33</f>
        <v>0</v>
      </c>
      <c r="O33" s="119">
        <f>'Cost Share'!N64</f>
        <v>0</v>
      </c>
    </row>
    <row r="34" spans="1:15" x14ac:dyDescent="0.2">
      <c r="A34" s="258"/>
      <c r="B34" s="258"/>
      <c r="C34" s="258"/>
      <c r="D34" s="258"/>
      <c r="E34" s="258"/>
      <c r="F34" s="258"/>
      <c r="G34" s="258"/>
      <c r="H34" s="258"/>
      <c r="I34" s="258"/>
      <c r="J34" s="258"/>
      <c r="K34" s="258"/>
      <c r="L34" s="258"/>
      <c r="M34" s="258"/>
      <c r="N34" s="258"/>
      <c r="O34" s="258"/>
    </row>
    <row r="35" spans="1:15" x14ac:dyDescent="0.2">
      <c r="A35" s="264" t="s">
        <v>209</v>
      </c>
      <c r="B35" s="264"/>
      <c r="C35" s="264"/>
      <c r="D35" s="264"/>
      <c r="E35" s="264"/>
      <c r="F35" s="264"/>
      <c r="G35" s="264"/>
      <c r="H35" s="264"/>
      <c r="I35" s="264"/>
      <c r="J35" s="75">
        <f>SUM(J26:J33)</f>
        <v>0</v>
      </c>
      <c r="K35" s="348"/>
      <c r="L35" s="349"/>
      <c r="M35" s="350"/>
      <c r="N35" s="67">
        <f>SUM(N26:N33)</f>
        <v>0</v>
      </c>
      <c r="O35" s="120">
        <f>SUM(O26:O33)</f>
        <v>0</v>
      </c>
    </row>
    <row r="36" spans="1:15" ht="26.1" customHeight="1" x14ac:dyDescent="0.2">
      <c r="A36" s="278"/>
      <c r="B36" s="276"/>
      <c r="C36" s="276"/>
      <c r="D36" s="276"/>
      <c r="E36" s="276"/>
      <c r="F36" s="276"/>
      <c r="G36" s="276"/>
      <c r="H36" s="276"/>
      <c r="I36" s="277"/>
      <c r="J36" s="57" t="s">
        <v>251</v>
      </c>
      <c r="K36" s="278"/>
      <c r="L36" s="277"/>
      <c r="M36" s="57" t="s">
        <v>252</v>
      </c>
      <c r="N36" s="57" t="s">
        <v>253</v>
      </c>
      <c r="O36" s="238" t="s">
        <v>249</v>
      </c>
    </row>
    <row r="37" spans="1:15" x14ac:dyDescent="0.2">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
      <c r="A38" s="258"/>
      <c r="B38" s="258"/>
      <c r="C38" s="258"/>
      <c r="D38" s="258"/>
      <c r="E38" s="258"/>
      <c r="F38" s="258"/>
      <c r="G38" s="258"/>
      <c r="H38" s="258"/>
      <c r="I38" s="258"/>
      <c r="J38" s="258"/>
      <c r="K38" s="258"/>
      <c r="L38" s="258"/>
      <c r="M38" s="258"/>
      <c r="N38" s="258"/>
      <c r="O38" s="258"/>
    </row>
    <row r="39" spans="1:15" ht="24" customHeight="1" x14ac:dyDescent="0.2">
      <c r="A39" s="122"/>
      <c r="B39" s="282" t="s">
        <v>29</v>
      </c>
      <c r="C39" s="283"/>
      <c r="D39" s="57" t="s">
        <v>275</v>
      </c>
      <c r="E39" s="113" t="s">
        <v>197</v>
      </c>
      <c r="F39" s="279" t="s">
        <v>18</v>
      </c>
      <c r="G39" s="280"/>
      <c r="H39" s="280"/>
      <c r="I39" s="280"/>
      <c r="J39" s="280"/>
      <c r="K39" s="280"/>
      <c r="L39" s="280"/>
      <c r="M39" s="280"/>
      <c r="N39" s="280"/>
      <c r="O39" s="335"/>
    </row>
    <row r="40" spans="1:15" x14ac:dyDescent="0.2">
      <c r="A40" s="122">
        <v>1</v>
      </c>
      <c r="B40" s="284" t="s">
        <v>29</v>
      </c>
      <c r="C40" s="285"/>
      <c r="D40" s="76">
        <f>SUM('Year One'!D40*0.04)+'Year One'!D40</f>
        <v>10722.4</v>
      </c>
      <c r="E40" s="124"/>
      <c r="F40" s="300"/>
      <c r="G40" s="300"/>
      <c r="H40" s="300"/>
      <c r="I40" s="300"/>
      <c r="J40" s="300"/>
      <c r="K40" s="300"/>
      <c r="L40" s="300"/>
      <c r="M40" s="300"/>
      <c r="N40" s="90">
        <f>ROUND(SUM(D40*E40),0)</f>
        <v>0</v>
      </c>
      <c r="O40" s="77">
        <v>0</v>
      </c>
    </row>
    <row r="41" spans="1:15" x14ac:dyDescent="0.2">
      <c r="A41" s="258"/>
      <c r="B41" s="258"/>
      <c r="C41" s="258"/>
      <c r="D41" s="258"/>
      <c r="E41" s="258"/>
      <c r="F41" s="258"/>
      <c r="G41" s="258"/>
      <c r="H41" s="258"/>
      <c r="I41" s="258"/>
      <c r="J41" s="258"/>
      <c r="K41" s="258"/>
      <c r="L41" s="258"/>
      <c r="M41" s="258"/>
      <c r="N41" s="258"/>
      <c r="O41" s="258"/>
    </row>
    <row r="42" spans="1:15" x14ac:dyDescent="0.2">
      <c r="A42" s="264" t="s">
        <v>83</v>
      </c>
      <c r="B42" s="264"/>
      <c r="C42" s="264"/>
      <c r="D42" s="264"/>
      <c r="E42" s="264"/>
      <c r="F42" s="264"/>
      <c r="G42" s="264"/>
      <c r="H42" s="264"/>
      <c r="I42" s="264"/>
      <c r="J42" s="264"/>
      <c r="K42" s="264"/>
      <c r="L42" s="264"/>
      <c r="M42" s="264"/>
      <c r="N42" s="67">
        <f>N40</f>
        <v>0</v>
      </c>
      <c r="O42" s="120">
        <f>SUM(O40)</f>
        <v>0</v>
      </c>
    </row>
    <row r="43" spans="1:15" x14ac:dyDescent="0.2">
      <c r="A43" s="258"/>
      <c r="B43" s="258"/>
      <c r="C43" s="258"/>
      <c r="D43" s="258"/>
      <c r="E43" s="258"/>
      <c r="F43" s="258"/>
      <c r="G43" s="258"/>
      <c r="H43" s="258"/>
      <c r="I43" s="258"/>
      <c r="J43" s="258"/>
      <c r="K43" s="258"/>
      <c r="L43" s="258"/>
      <c r="M43" s="258"/>
      <c r="N43" s="258"/>
      <c r="O43" s="258"/>
    </row>
    <row r="44" spans="1:15" x14ac:dyDescent="0.2">
      <c r="A44" s="122"/>
      <c r="B44" s="125" t="s">
        <v>25</v>
      </c>
      <c r="C44" s="258" t="s">
        <v>287</v>
      </c>
      <c r="D44" s="258"/>
      <c r="E44" s="258"/>
      <c r="F44" s="258"/>
      <c r="G44" s="258"/>
      <c r="H44" s="258"/>
      <c r="I44" s="258"/>
      <c r="J44" s="258"/>
      <c r="K44" s="258"/>
      <c r="L44" s="258"/>
      <c r="M44" s="258"/>
      <c r="N44" s="258"/>
      <c r="O44" s="258"/>
    </row>
    <row r="45" spans="1:15" x14ac:dyDescent="0.2">
      <c r="A45" s="122">
        <v>1</v>
      </c>
      <c r="B45" s="273" t="s">
        <v>18</v>
      </c>
      <c r="C45" s="273"/>
      <c r="D45" s="273"/>
      <c r="E45" s="273"/>
      <c r="F45" s="273"/>
      <c r="G45" s="273"/>
      <c r="H45" s="273"/>
      <c r="I45" s="269" t="s">
        <v>18</v>
      </c>
      <c r="J45" s="269"/>
      <c r="K45" s="269"/>
      <c r="L45" s="269"/>
      <c r="M45" s="269"/>
      <c r="N45" s="72">
        <v>0</v>
      </c>
      <c r="O45" s="78">
        <v>0</v>
      </c>
    </row>
    <row r="46" spans="1:15" x14ac:dyDescent="0.2">
      <c r="A46" s="122">
        <v>2</v>
      </c>
      <c r="B46" s="273"/>
      <c r="C46" s="273"/>
      <c r="D46" s="273"/>
      <c r="E46" s="273"/>
      <c r="F46" s="273"/>
      <c r="G46" s="273"/>
      <c r="H46" s="273"/>
      <c r="I46" s="269"/>
      <c r="J46" s="269"/>
      <c r="K46" s="269"/>
      <c r="L46" s="269"/>
      <c r="M46" s="269"/>
      <c r="N46" s="72">
        <v>0</v>
      </c>
      <c r="O46" s="78">
        <v>0</v>
      </c>
    </row>
    <row r="47" spans="1:15" x14ac:dyDescent="0.2">
      <c r="A47" s="122">
        <v>3</v>
      </c>
      <c r="B47" s="273"/>
      <c r="C47" s="273"/>
      <c r="D47" s="273"/>
      <c r="E47" s="273"/>
      <c r="F47" s="273"/>
      <c r="G47" s="273"/>
      <c r="H47" s="273"/>
      <c r="I47" s="269"/>
      <c r="J47" s="269"/>
      <c r="K47" s="269"/>
      <c r="L47" s="269"/>
      <c r="M47" s="269"/>
      <c r="N47" s="72">
        <v>0</v>
      </c>
      <c r="O47" s="78">
        <v>0</v>
      </c>
    </row>
    <row r="48" spans="1:15" x14ac:dyDescent="0.2">
      <c r="A48" s="122">
        <v>4</v>
      </c>
      <c r="B48" s="273"/>
      <c r="C48" s="273"/>
      <c r="D48" s="273"/>
      <c r="E48" s="273"/>
      <c r="F48" s="273"/>
      <c r="G48" s="273"/>
      <c r="H48" s="273"/>
      <c r="I48" s="269"/>
      <c r="J48" s="269"/>
      <c r="K48" s="269"/>
      <c r="L48" s="269"/>
      <c r="M48" s="269"/>
      <c r="N48" s="72">
        <v>0</v>
      </c>
      <c r="O48" s="78">
        <v>0</v>
      </c>
    </row>
    <row r="49" spans="1:15" x14ac:dyDescent="0.2">
      <c r="A49" s="122">
        <v>5</v>
      </c>
      <c r="B49" s="273"/>
      <c r="C49" s="273"/>
      <c r="D49" s="273"/>
      <c r="E49" s="273"/>
      <c r="F49" s="273"/>
      <c r="G49" s="273"/>
      <c r="H49" s="273"/>
      <c r="I49" s="269"/>
      <c r="J49" s="269"/>
      <c r="K49" s="269"/>
      <c r="L49" s="269"/>
      <c r="M49" s="269"/>
      <c r="N49" s="72">
        <v>0</v>
      </c>
      <c r="O49" s="78">
        <v>0</v>
      </c>
    </row>
    <row r="50" spans="1:15" x14ac:dyDescent="0.2">
      <c r="A50" s="258"/>
      <c r="B50" s="258"/>
      <c r="C50" s="258"/>
      <c r="D50" s="258"/>
      <c r="E50" s="258"/>
      <c r="F50" s="258"/>
      <c r="G50" s="258"/>
      <c r="H50" s="258"/>
      <c r="I50" s="258"/>
      <c r="J50" s="258"/>
      <c r="K50" s="258"/>
      <c r="L50" s="258"/>
      <c r="M50" s="258"/>
      <c r="N50" s="258"/>
      <c r="O50" s="258"/>
    </row>
    <row r="51" spans="1:15" x14ac:dyDescent="0.2">
      <c r="A51" s="264" t="s">
        <v>84</v>
      </c>
      <c r="B51" s="264"/>
      <c r="C51" s="264"/>
      <c r="D51" s="264"/>
      <c r="E51" s="264"/>
      <c r="F51" s="264"/>
      <c r="G51" s="264"/>
      <c r="H51" s="264"/>
      <c r="I51" s="264"/>
      <c r="J51" s="264"/>
      <c r="K51" s="264"/>
      <c r="L51" s="264"/>
      <c r="M51" s="264"/>
      <c r="N51" s="67">
        <f>ROUND(SUM(N45:N49),0)</f>
        <v>0</v>
      </c>
      <c r="O51" s="120">
        <f>ROUND(SUM(O45:O49),0)</f>
        <v>0</v>
      </c>
    </row>
    <row r="52" spans="1:15" x14ac:dyDescent="0.2">
      <c r="A52" s="258"/>
      <c r="B52" s="258"/>
      <c r="C52" s="258"/>
      <c r="D52" s="258"/>
      <c r="E52" s="258"/>
      <c r="F52" s="258"/>
      <c r="G52" s="258"/>
      <c r="H52" s="258"/>
      <c r="I52" s="258"/>
      <c r="J52" s="258"/>
      <c r="K52" s="258"/>
      <c r="L52" s="258"/>
      <c r="M52" s="258"/>
      <c r="N52" s="258"/>
      <c r="O52" s="258"/>
    </row>
    <row r="53" spans="1:15" x14ac:dyDescent="0.2">
      <c r="A53" s="122"/>
      <c r="B53" s="125" t="s">
        <v>9</v>
      </c>
      <c r="C53" s="258" t="s">
        <v>164</v>
      </c>
      <c r="D53" s="258"/>
      <c r="E53" s="258"/>
      <c r="F53" s="258"/>
      <c r="G53" s="258"/>
      <c r="H53" s="258"/>
      <c r="I53" s="258"/>
      <c r="J53" s="258"/>
      <c r="K53" s="258"/>
      <c r="L53" s="258"/>
      <c r="M53" s="258"/>
      <c r="N53" s="258"/>
      <c r="O53" s="258"/>
    </row>
    <row r="54" spans="1:15" x14ac:dyDescent="0.2">
      <c r="A54" s="122">
        <v>1</v>
      </c>
      <c r="B54" s="258" t="s">
        <v>1</v>
      </c>
      <c r="C54" s="258"/>
      <c r="D54" s="258"/>
      <c r="E54" s="258"/>
      <c r="F54" s="258"/>
      <c r="G54" s="258"/>
      <c r="H54" s="258"/>
      <c r="I54" s="258"/>
      <c r="J54" s="258"/>
      <c r="K54" s="258"/>
      <c r="L54" s="258"/>
      <c r="M54" s="258"/>
      <c r="N54" s="74">
        <f>SUM(Travel!K58)</f>
        <v>0</v>
      </c>
      <c r="O54" s="78">
        <v>0</v>
      </c>
    </row>
    <row r="55" spans="1:15" x14ac:dyDescent="0.2">
      <c r="A55" s="122">
        <v>2</v>
      </c>
      <c r="B55" s="258" t="s">
        <v>7</v>
      </c>
      <c r="C55" s="258"/>
      <c r="D55" s="258"/>
      <c r="E55" s="258"/>
      <c r="F55" s="258"/>
      <c r="G55" s="258"/>
      <c r="H55" s="258"/>
      <c r="I55" s="258"/>
      <c r="J55" s="258"/>
      <c r="K55" s="258"/>
      <c r="L55" s="258"/>
      <c r="M55" s="258"/>
      <c r="N55" s="74">
        <f>SUM(Travel!AA58)</f>
        <v>0</v>
      </c>
      <c r="O55" s="78">
        <v>0</v>
      </c>
    </row>
    <row r="56" spans="1:15" x14ac:dyDescent="0.2">
      <c r="A56" s="311"/>
      <c r="B56" s="311"/>
      <c r="C56" s="311"/>
      <c r="D56" s="311"/>
      <c r="E56" s="311"/>
      <c r="F56" s="311"/>
      <c r="G56" s="311"/>
      <c r="H56" s="311"/>
      <c r="I56" s="311"/>
      <c r="J56" s="311"/>
      <c r="K56" s="311"/>
      <c r="L56" s="311"/>
      <c r="M56" s="311"/>
      <c r="N56" s="311"/>
      <c r="O56" s="311"/>
    </row>
    <row r="57" spans="1:15" x14ac:dyDescent="0.2">
      <c r="A57" s="264" t="s">
        <v>85</v>
      </c>
      <c r="B57" s="264"/>
      <c r="C57" s="264"/>
      <c r="D57" s="264"/>
      <c r="E57" s="264"/>
      <c r="F57" s="264"/>
      <c r="G57" s="264"/>
      <c r="H57" s="264"/>
      <c r="I57" s="264"/>
      <c r="J57" s="264"/>
      <c r="K57" s="264"/>
      <c r="L57" s="264"/>
      <c r="M57" s="264"/>
      <c r="N57" s="67">
        <f>ROUND(SUM(N54:N55),0)</f>
        <v>0</v>
      </c>
      <c r="O57" s="120">
        <f>ROUND(SUM(O54:O55),0)</f>
        <v>0</v>
      </c>
    </row>
    <row r="58" spans="1:15" x14ac:dyDescent="0.2">
      <c r="A58" s="258"/>
      <c r="B58" s="258"/>
      <c r="C58" s="258"/>
      <c r="D58" s="258"/>
      <c r="E58" s="258"/>
      <c r="F58" s="258"/>
      <c r="G58" s="258"/>
      <c r="H58" s="258"/>
      <c r="I58" s="258"/>
      <c r="J58" s="258"/>
      <c r="K58" s="258"/>
      <c r="L58" s="258"/>
      <c r="M58" s="258"/>
      <c r="N58" s="258"/>
      <c r="O58" s="258"/>
    </row>
    <row r="59" spans="1:15" x14ac:dyDescent="0.2">
      <c r="A59" s="122"/>
      <c r="B59" s="125" t="s">
        <v>27</v>
      </c>
      <c r="C59" s="258" t="s">
        <v>165</v>
      </c>
      <c r="D59" s="258"/>
      <c r="E59" s="258"/>
      <c r="F59" s="258"/>
      <c r="G59" s="258"/>
      <c r="H59" s="258"/>
      <c r="I59" s="258"/>
      <c r="J59" s="258"/>
      <c r="K59" s="258"/>
      <c r="L59" s="258"/>
      <c r="M59" s="258"/>
      <c r="N59" s="258"/>
      <c r="O59" s="258"/>
    </row>
    <row r="60" spans="1:15" x14ac:dyDescent="0.2">
      <c r="A60" s="122">
        <v>1</v>
      </c>
      <c r="B60" s="122" t="s">
        <v>8</v>
      </c>
      <c r="C60" s="273" t="s">
        <v>18</v>
      </c>
      <c r="D60" s="273"/>
      <c r="E60" s="273"/>
      <c r="F60" s="273"/>
      <c r="G60" s="273"/>
      <c r="H60" s="273"/>
      <c r="I60" s="298"/>
      <c r="J60" s="298"/>
      <c r="K60" s="298"/>
      <c r="L60" s="298"/>
      <c r="M60" s="298"/>
      <c r="N60" s="72">
        <v>0</v>
      </c>
      <c r="O60" s="78">
        <v>0</v>
      </c>
    </row>
    <row r="61" spans="1:15" x14ac:dyDescent="0.2">
      <c r="A61" s="122">
        <v>2</v>
      </c>
      <c r="B61" s="122" t="s">
        <v>198</v>
      </c>
      <c r="C61" s="273"/>
      <c r="D61" s="273"/>
      <c r="E61" s="273"/>
      <c r="F61" s="273"/>
      <c r="G61" s="273"/>
      <c r="H61" s="273"/>
      <c r="I61" s="298"/>
      <c r="J61" s="298"/>
      <c r="K61" s="298"/>
      <c r="L61" s="298"/>
      <c r="M61" s="298"/>
      <c r="N61" s="72">
        <v>0</v>
      </c>
      <c r="O61" s="78">
        <v>0</v>
      </c>
    </row>
    <row r="62" spans="1:15" x14ac:dyDescent="0.2">
      <c r="A62" s="122">
        <v>3</v>
      </c>
      <c r="B62" s="122" t="s">
        <v>10</v>
      </c>
      <c r="C62" s="273"/>
      <c r="D62" s="273"/>
      <c r="E62" s="273"/>
      <c r="F62" s="273"/>
      <c r="G62" s="273"/>
      <c r="H62" s="273"/>
      <c r="I62" s="298"/>
      <c r="J62" s="298"/>
      <c r="K62" s="298"/>
      <c r="L62" s="298"/>
      <c r="M62" s="298"/>
      <c r="N62" s="72">
        <v>0</v>
      </c>
      <c r="O62" s="78">
        <v>0</v>
      </c>
    </row>
    <row r="63" spans="1:15" x14ac:dyDescent="0.2">
      <c r="A63" s="122">
        <v>4</v>
      </c>
      <c r="B63" s="122" t="s">
        <v>101</v>
      </c>
      <c r="C63" s="273"/>
      <c r="D63" s="273"/>
      <c r="E63" s="273"/>
      <c r="F63" s="273"/>
      <c r="G63" s="273"/>
      <c r="H63" s="273"/>
      <c r="I63" s="298"/>
      <c r="J63" s="298"/>
      <c r="K63" s="298"/>
      <c r="L63" s="298"/>
      <c r="M63" s="298"/>
      <c r="N63" s="72">
        <v>0</v>
      </c>
      <c r="O63" s="78">
        <v>0</v>
      </c>
    </row>
    <row r="64" spans="1:15" x14ac:dyDescent="0.2">
      <c r="A64" s="258"/>
      <c r="B64" s="258"/>
      <c r="C64" s="258"/>
      <c r="D64" s="258"/>
      <c r="E64" s="258"/>
      <c r="F64" s="258"/>
      <c r="G64" s="258"/>
      <c r="H64" s="258"/>
      <c r="I64" s="258"/>
      <c r="J64" s="258"/>
      <c r="K64" s="258"/>
      <c r="L64" s="258"/>
      <c r="M64" s="258"/>
      <c r="N64" s="258"/>
      <c r="O64" s="258"/>
    </row>
    <row r="65" spans="1:15" x14ac:dyDescent="0.2">
      <c r="A65" s="264" t="s">
        <v>86</v>
      </c>
      <c r="B65" s="264"/>
      <c r="C65" s="264"/>
      <c r="D65" s="264"/>
      <c r="E65" s="264"/>
      <c r="F65" s="264"/>
      <c r="G65" s="264"/>
      <c r="H65" s="264"/>
      <c r="I65" s="264"/>
      <c r="J65" s="264"/>
      <c r="K65" s="264"/>
      <c r="L65" s="264"/>
      <c r="M65" s="264"/>
      <c r="N65" s="67">
        <f>ROUND(SUM(N60:N63),0)</f>
        <v>0</v>
      </c>
      <c r="O65" s="120">
        <f>ROUND(SUM(O60:O63),0)</f>
        <v>0</v>
      </c>
    </row>
    <row r="66" spans="1:15" x14ac:dyDescent="0.2">
      <c r="A66" s="266"/>
      <c r="B66" s="266"/>
      <c r="C66" s="266"/>
      <c r="D66" s="266"/>
      <c r="E66" s="266"/>
      <c r="F66" s="266"/>
      <c r="G66" s="266"/>
      <c r="H66" s="266"/>
      <c r="I66" s="266"/>
      <c r="J66" s="266"/>
      <c r="K66" s="266"/>
      <c r="L66" s="266"/>
      <c r="M66" s="266"/>
      <c r="N66" s="266"/>
      <c r="O66" s="266"/>
    </row>
    <row r="67" spans="1:15" x14ac:dyDescent="0.2">
      <c r="A67" s="122"/>
      <c r="B67" s="125" t="s">
        <v>3</v>
      </c>
      <c r="C67" s="258" t="s">
        <v>18</v>
      </c>
      <c r="D67" s="258"/>
      <c r="E67" s="258"/>
      <c r="F67" s="258"/>
      <c r="G67" s="258"/>
      <c r="H67" s="258"/>
      <c r="I67" s="258"/>
      <c r="J67" s="258"/>
      <c r="K67" s="258"/>
      <c r="L67" s="258"/>
      <c r="M67" s="258"/>
      <c r="N67" s="258"/>
      <c r="O67" s="258"/>
    </row>
    <row r="68" spans="1:15" x14ac:dyDescent="0.2">
      <c r="A68" s="122">
        <v>1</v>
      </c>
      <c r="B68" s="122" t="s">
        <v>102</v>
      </c>
      <c r="C68" s="273"/>
      <c r="D68" s="273"/>
      <c r="E68" s="273"/>
      <c r="F68" s="273"/>
      <c r="G68" s="273"/>
      <c r="H68" s="273"/>
      <c r="I68" s="298"/>
      <c r="J68" s="298"/>
      <c r="K68" s="298"/>
      <c r="L68" s="298"/>
      <c r="M68" s="298"/>
      <c r="N68" s="72">
        <v>0</v>
      </c>
      <c r="O68" s="78">
        <v>0</v>
      </c>
    </row>
    <row r="69" spans="1:15" x14ac:dyDescent="0.2">
      <c r="A69" s="122">
        <v>2</v>
      </c>
      <c r="B69" s="122" t="s">
        <v>102</v>
      </c>
      <c r="C69" s="273"/>
      <c r="D69" s="273"/>
      <c r="E69" s="273"/>
      <c r="F69" s="273"/>
      <c r="G69" s="273"/>
      <c r="H69" s="273"/>
      <c r="I69" s="298"/>
      <c r="J69" s="298"/>
      <c r="K69" s="298"/>
      <c r="L69" s="298"/>
      <c r="M69" s="298"/>
      <c r="N69" s="72">
        <v>0</v>
      </c>
      <c r="O69" s="78">
        <v>0</v>
      </c>
    </row>
    <row r="70" spans="1:15" x14ac:dyDescent="0.2">
      <c r="A70" s="122">
        <v>3</v>
      </c>
      <c r="B70" s="122" t="s">
        <v>102</v>
      </c>
      <c r="C70" s="273"/>
      <c r="D70" s="273"/>
      <c r="E70" s="273"/>
      <c r="F70" s="273"/>
      <c r="G70" s="273"/>
      <c r="H70" s="273"/>
      <c r="I70" s="298"/>
      <c r="J70" s="298"/>
      <c r="K70" s="298"/>
      <c r="L70" s="298"/>
      <c r="M70" s="298"/>
      <c r="N70" s="72">
        <v>0</v>
      </c>
      <c r="O70" s="78">
        <v>0</v>
      </c>
    </row>
    <row r="71" spans="1:15" x14ac:dyDescent="0.2">
      <c r="A71" s="122">
        <v>4</v>
      </c>
      <c r="B71" s="122" t="s">
        <v>102</v>
      </c>
      <c r="C71" s="273"/>
      <c r="D71" s="273"/>
      <c r="E71" s="273"/>
      <c r="F71" s="273"/>
      <c r="G71" s="273"/>
      <c r="H71" s="273"/>
      <c r="I71" s="298"/>
      <c r="J71" s="298"/>
      <c r="K71" s="298"/>
      <c r="L71" s="298"/>
      <c r="M71" s="298"/>
      <c r="N71" s="72">
        <v>0</v>
      </c>
      <c r="O71" s="78">
        <v>0</v>
      </c>
    </row>
    <row r="72" spans="1:15" x14ac:dyDescent="0.2">
      <c r="A72" s="258"/>
      <c r="B72" s="258"/>
      <c r="C72" s="258"/>
      <c r="D72" s="258"/>
      <c r="E72" s="258"/>
      <c r="F72" s="258"/>
      <c r="G72" s="258"/>
      <c r="H72" s="258"/>
      <c r="I72" s="258"/>
      <c r="J72" s="258"/>
      <c r="K72" s="258"/>
      <c r="L72" s="258"/>
      <c r="M72" s="258"/>
      <c r="N72" s="258"/>
      <c r="O72" s="258"/>
    </row>
    <row r="73" spans="1:15" x14ac:dyDescent="0.2">
      <c r="A73" s="264" t="s">
        <v>105</v>
      </c>
      <c r="B73" s="264"/>
      <c r="C73" s="264"/>
      <c r="D73" s="264"/>
      <c r="E73" s="264"/>
      <c r="F73" s="264"/>
      <c r="G73" s="264"/>
      <c r="H73" s="264"/>
      <c r="I73" s="264"/>
      <c r="J73" s="264"/>
      <c r="K73" s="264"/>
      <c r="L73" s="264"/>
      <c r="M73" s="264"/>
      <c r="N73" s="67">
        <f>ROUND(SUM(N68:N71),0)</f>
        <v>0</v>
      </c>
      <c r="O73" s="120">
        <f>ROUND(SUM(O68:O71),0)</f>
        <v>0</v>
      </c>
    </row>
    <row r="74" spans="1:15" x14ac:dyDescent="0.2">
      <c r="A74" s="266"/>
      <c r="B74" s="266"/>
      <c r="C74" s="266"/>
      <c r="D74" s="266"/>
      <c r="E74" s="266"/>
      <c r="F74" s="266"/>
      <c r="G74" s="266"/>
      <c r="H74" s="266"/>
      <c r="I74" s="266"/>
      <c r="J74" s="266"/>
      <c r="K74" s="266"/>
      <c r="L74" s="266"/>
      <c r="M74" s="266"/>
      <c r="N74" s="266"/>
      <c r="O74" s="266"/>
    </row>
    <row r="75" spans="1:15" x14ac:dyDescent="0.2">
      <c r="A75" s="122"/>
      <c r="B75" s="125" t="s">
        <v>26</v>
      </c>
      <c r="C75" s="258"/>
      <c r="D75" s="258"/>
      <c r="E75" s="258"/>
      <c r="F75" s="258"/>
      <c r="G75" s="258"/>
      <c r="H75" s="258"/>
      <c r="I75" s="258"/>
      <c r="J75" s="258"/>
      <c r="K75" s="258"/>
      <c r="L75" s="258"/>
      <c r="M75" s="258"/>
      <c r="N75" s="258"/>
      <c r="O75" s="258"/>
    </row>
    <row r="76" spans="1:15" x14ac:dyDescent="0.2">
      <c r="A76" s="122">
        <v>1</v>
      </c>
      <c r="B76" s="258" t="str">
        <f>'Year One'!B76</f>
        <v>Computer Services</v>
      </c>
      <c r="C76" s="258"/>
      <c r="D76" s="258"/>
      <c r="E76" s="258"/>
      <c r="F76" s="258"/>
      <c r="G76" s="258"/>
      <c r="H76" s="258"/>
      <c r="I76" s="258"/>
      <c r="J76" s="258"/>
      <c r="K76" s="258"/>
      <c r="L76" s="258"/>
      <c r="M76" s="258"/>
      <c r="N76" s="72">
        <v>0</v>
      </c>
      <c r="O76" s="78">
        <v>0</v>
      </c>
    </row>
    <row r="77" spans="1:15" x14ac:dyDescent="0.2">
      <c r="A77" s="122">
        <v>2</v>
      </c>
      <c r="B77" s="258" t="str">
        <f>'Year One'!B77</f>
        <v>Software</v>
      </c>
      <c r="C77" s="258"/>
      <c r="D77" s="258"/>
      <c r="E77" s="266"/>
      <c r="F77" s="266"/>
      <c r="G77" s="266"/>
      <c r="H77" s="266"/>
      <c r="I77" s="266"/>
      <c r="J77" s="266"/>
      <c r="K77" s="266"/>
      <c r="L77" s="266"/>
      <c r="M77" s="266"/>
      <c r="N77" s="72">
        <v>0</v>
      </c>
      <c r="O77" s="78">
        <v>0</v>
      </c>
    </row>
    <row r="78" spans="1:15" x14ac:dyDescent="0.2">
      <c r="A78" s="122">
        <v>3</v>
      </c>
      <c r="B78" s="258" t="str">
        <f>'Year One'!B78</f>
        <v>Publication Costs</v>
      </c>
      <c r="C78" s="258"/>
      <c r="D78" s="258"/>
      <c r="E78" s="258"/>
      <c r="F78" s="258"/>
      <c r="G78" s="258"/>
      <c r="H78" s="258"/>
      <c r="I78" s="258"/>
      <c r="J78" s="258"/>
      <c r="K78" s="258"/>
      <c r="L78" s="258"/>
      <c r="M78" s="258"/>
      <c r="N78" s="72">
        <v>0</v>
      </c>
      <c r="O78" s="78">
        <v>0</v>
      </c>
    </row>
    <row r="79" spans="1:15" x14ac:dyDescent="0.2">
      <c r="A79" s="122">
        <v>4</v>
      </c>
      <c r="B79" s="258" t="str">
        <f>'Year One'!B79</f>
        <v>Copying</v>
      </c>
      <c r="C79" s="258"/>
      <c r="D79" s="258"/>
      <c r="E79" s="258"/>
      <c r="F79" s="258"/>
      <c r="G79" s="258"/>
      <c r="H79" s="258"/>
      <c r="I79" s="258"/>
      <c r="J79" s="258"/>
      <c r="K79" s="258"/>
      <c r="L79" s="258"/>
      <c r="M79" s="258"/>
      <c r="N79" s="72">
        <v>0</v>
      </c>
      <c r="O79" s="78">
        <v>0</v>
      </c>
    </row>
    <row r="80" spans="1:15" x14ac:dyDescent="0.2">
      <c r="A80" s="122">
        <v>5</v>
      </c>
      <c r="B80" s="258" t="str">
        <f>'Year One'!B80</f>
        <v>Postage</v>
      </c>
      <c r="C80" s="258"/>
      <c r="D80" s="258"/>
      <c r="E80" s="258"/>
      <c r="F80" s="258"/>
      <c r="G80" s="258"/>
      <c r="H80" s="258"/>
      <c r="I80" s="258"/>
      <c r="J80" s="258"/>
      <c r="K80" s="258"/>
      <c r="L80" s="258"/>
      <c r="M80" s="258"/>
      <c r="N80" s="72">
        <v>0</v>
      </c>
      <c r="O80" s="78">
        <v>0</v>
      </c>
    </row>
    <row r="81" spans="1:15" x14ac:dyDescent="0.2">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
      <c r="A82" s="122">
        <v>7</v>
      </c>
      <c r="B82" s="258" t="str">
        <f>'Year One'!B82</f>
        <v>Consultant</v>
      </c>
      <c r="C82" s="258"/>
      <c r="D82" s="258"/>
      <c r="E82" s="258"/>
      <c r="F82" s="258"/>
      <c r="G82" s="258"/>
      <c r="H82" s="258"/>
      <c r="I82" s="258"/>
      <c r="J82" s="258"/>
      <c r="K82" s="258"/>
      <c r="L82" s="258"/>
      <c r="M82" s="258"/>
      <c r="N82" s="72">
        <v>0</v>
      </c>
      <c r="O82" s="78">
        <v>0</v>
      </c>
    </row>
    <row r="83" spans="1:15" x14ac:dyDescent="0.2">
      <c r="A83" s="122">
        <v>8</v>
      </c>
      <c r="B83" s="258" t="s">
        <v>288</v>
      </c>
      <c r="C83" s="258"/>
      <c r="D83" s="258"/>
      <c r="E83" s="258"/>
      <c r="F83" s="258"/>
      <c r="G83" s="258"/>
      <c r="H83" s="258"/>
      <c r="I83" s="258"/>
      <c r="J83" s="258"/>
      <c r="K83" s="258"/>
      <c r="L83" s="258"/>
      <c r="M83" s="258"/>
      <c r="N83" s="72">
        <v>0</v>
      </c>
      <c r="O83" s="78">
        <v>0</v>
      </c>
    </row>
    <row r="84" spans="1:15" x14ac:dyDescent="0.2">
      <c r="A84" s="122">
        <v>9</v>
      </c>
      <c r="B84" s="258" t="s">
        <v>289</v>
      </c>
      <c r="C84" s="258"/>
      <c r="D84" s="258"/>
      <c r="E84" s="258"/>
      <c r="F84" s="258"/>
      <c r="G84" s="258"/>
      <c r="H84" s="258"/>
      <c r="I84" s="258"/>
      <c r="J84" s="258"/>
      <c r="K84" s="258"/>
      <c r="L84" s="258"/>
      <c r="M84" s="258"/>
      <c r="N84" s="72">
        <v>0</v>
      </c>
      <c r="O84" s="78">
        <v>0</v>
      </c>
    </row>
    <row r="85" spans="1:15" x14ac:dyDescent="0.2">
      <c r="A85" s="122">
        <v>10</v>
      </c>
      <c r="B85" s="284" t="s">
        <v>290</v>
      </c>
      <c r="C85" s="313"/>
      <c r="D85" s="285"/>
      <c r="E85" s="278"/>
      <c r="F85" s="276"/>
      <c r="G85" s="276"/>
      <c r="H85" s="276"/>
      <c r="I85" s="276"/>
      <c r="J85" s="276"/>
      <c r="K85" s="276"/>
      <c r="L85" s="276"/>
      <c r="M85" s="277"/>
      <c r="N85" s="72">
        <v>0</v>
      </c>
      <c r="O85" s="78">
        <v>0</v>
      </c>
    </row>
    <row r="86" spans="1:15" x14ac:dyDescent="0.2">
      <c r="A86" s="122">
        <v>11</v>
      </c>
      <c r="B86" s="284" t="s">
        <v>291</v>
      </c>
      <c r="C86" s="313"/>
      <c r="D86" s="285"/>
      <c r="E86" s="278"/>
      <c r="F86" s="276"/>
      <c r="G86" s="276"/>
      <c r="H86" s="276"/>
      <c r="I86" s="276"/>
      <c r="J86" s="276"/>
      <c r="K86" s="276"/>
      <c r="L86" s="276"/>
      <c r="M86" s="277"/>
      <c r="N86" s="72">
        <v>0</v>
      </c>
      <c r="O86" s="78">
        <v>0</v>
      </c>
    </row>
    <row r="87" spans="1:15" x14ac:dyDescent="0.2">
      <c r="A87" s="122">
        <v>12</v>
      </c>
      <c r="B87" s="258" t="str">
        <f>'Year One'!B87</f>
        <v>Other</v>
      </c>
      <c r="C87" s="258"/>
      <c r="D87" s="258"/>
      <c r="E87" s="258"/>
      <c r="F87" s="258"/>
      <c r="G87" s="258"/>
      <c r="H87" s="258"/>
      <c r="I87" s="258"/>
      <c r="J87" s="258"/>
      <c r="K87" s="258"/>
      <c r="L87" s="258"/>
      <c r="M87" s="258"/>
      <c r="N87" s="72">
        <v>0</v>
      </c>
      <c r="O87" s="78">
        <v>0</v>
      </c>
    </row>
    <row r="88" spans="1:15" x14ac:dyDescent="0.2">
      <c r="A88" s="258"/>
      <c r="B88" s="258"/>
      <c r="C88" s="258"/>
      <c r="D88" s="258"/>
      <c r="E88" s="258"/>
      <c r="F88" s="258"/>
      <c r="G88" s="258"/>
      <c r="H88" s="258"/>
      <c r="I88" s="258"/>
      <c r="J88" s="258"/>
      <c r="K88" s="258"/>
      <c r="L88" s="258"/>
      <c r="M88" s="258"/>
      <c r="N88" s="258"/>
      <c r="O88" s="258"/>
    </row>
    <row r="89" spans="1:15" x14ac:dyDescent="0.2">
      <c r="A89" s="264" t="s">
        <v>87</v>
      </c>
      <c r="B89" s="264"/>
      <c r="C89" s="264"/>
      <c r="D89" s="264"/>
      <c r="E89" s="264"/>
      <c r="F89" s="264"/>
      <c r="G89" s="264"/>
      <c r="H89" s="264"/>
      <c r="I89" s="264"/>
      <c r="J89" s="264"/>
      <c r="K89" s="264"/>
      <c r="L89" s="264"/>
      <c r="M89" s="264"/>
      <c r="N89" s="67">
        <f>ROUND(SUM(N76:N87),0)</f>
        <v>0</v>
      </c>
      <c r="O89" s="120">
        <f>ROUND(SUM(O76:O87),0)</f>
        <v>0</v>
      </c>
    </row>
    <row r="90" spans="1:15" x14ac:dyDescent="0.2">
      <c r="A90" s="304"/>
      <c r="B90" s="304"/>
      <c r="C90" s="304"/>
      <c r="D90" s="304"/>
      <c r="E90" s="304"/>
      <c r="F90" s="304"/>
      <c r="G90" s="304"/>
      <c r="H90" s="304"/>
      <c r="I90" s="304"/>
      <c r="J90" s="304"/>
      <c r="K90" s="304"/>
      <c r="L90" s="304"/>
      <c r="M90" s="304"/>
      <c r="N90" s="304"/>
      <c r="O90" s="304"/>
    </row>
    <row r="91" spans="1:15" x14ac:dyDescent="0.2">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
      <c r="A92" s="307"/>
      <c r="B92" s="307"/>
      <c r="C92" s="307"/>
      <c r="D92" s="307"/>
      <c r="E92" s="307"/>
      <c r="F92" s="307"/>
      <c r="G92" s="307"/>
      <c r="H92" s="307"/>
      <c r="I92" s="307"/>
      <c r="J92" s="307"/>
      <c r="K92" s="307"/>
      <c r="L92" s="307"/>
      <c r="M92" s="307"/>
      <c r="N92" s="307"/>
      <c r="O92" s="307"/>
    </row>
    <row r="93" spans="1:15" x14ac:dyDescent="0.2">
      <c r="A93" s="307" t="s">
        <v>74</v>
      </c>
      <c r="B93" s="307"/>
      <c r="C93" s="307"/>
      <c r="D93" s="307"/>
      <c r="E93" s="307"/>
      <c r="F93" s="307"/>
      <c r="G93" s="307"/>
      <c r="H93" s="307"/>
      <c r="I93" s="307"/>
      <c r="J93" s="307"/>
      <c r="K93" s="307"/>
      <c r="L93" s="307"/>
      <c r="M93" s="307"/>
      <c r="N93" s="307"/>
      <c r="O93" s="307"/>
    </row>
    <row r="94" spans="1:15" x14ac:dyDescent="0.2">
      <c r="A94" s="122" t="s">
        <v>18</v>
      </c>
      <c r="B94" s="107" t="str">
        <f>'Year One'!B94</f>
        <v>On-Campus</v>
      </c>
      <c r="C94" s="122" t="s">
        <v>18</v>
      </c>
      <c r="D94" s="47" t="s">
        <v>207</v>
      </c>
      <c r="E94" s="104">
        <f>'Year One'!E94</f>
        <v>0.35399999999999998</v>
      </c>
      <c r="F94" s="309"/>
      <c r="G94" s="309"/>
      <c r="H94" s="47" t="s">
        <v>208</v>
      </c>
      <c r="I94" s="79">
        <f>IF(B94="On-Campus",SUM(N91-(N51+N42+N65+N84+N86)),N91)</f>
        <v>0</v>
      </c>
      <c r="J94" s="258" t="str">
        <f>BaseType</f>
        <v>MTDC</v>
      </c>
      <c r="K94" s="258"/>
      <c r="L94" s="258"/>
      <c r="M94" s="258"/>
      <c r="N94" s="65">
        <f>ROUND(SUM(E94*I94),0)</f>
        <v>0</v>
      </c>
      <c r="O94" s="120">
        <f>ROUND((O91-(O42+O51+O65+O84+O86))*E94,0)</f>
        <v>0</v>
      </c>
    </row>
    <row r="95" spans="1:15" x14ac:dyDescent="0.2">
      <c r="A95" s="258"/>
      <c r="B95" s="258"/>
      <c r="C95" s="258"/>
      <c r="D95" s="258"/>
      <c r="E95" s="258"/>
      <c r="F95" s="258"/>
      <c r="G95" s="258"/>
      <c r="H95" s="258"/>
      <c r="I95" s="258"/>
      <c r="J95" s="258"/>
      <c r="K95" s="258"/>
      <c r="L95" s="258"/>
      <c r="M95" s="258"/>
      <c r="N95" s="258"/>
      <c r="O95" s="25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304" t="s">
        <v>71</v>
      </c>
      <c r="B97" s="304"/>
      <c r="C97" s="304"/>
      <c r="D97" s="304"/>
      <c r="E97" s="304"/>
      <c r="F97" s="304"/>
      <c r="G97" s="304"/>
      <c r="H97" s="304"/>
      <c r="I97" s="304"/>
      <c r="J97" s="304"/>
      <c r="K97" s="304"/>
      <c r="L97" s="304"/>
      <c r="M97" s="304"/>
      <c r="N97" s="304"/>
      <c r="O97" s="304"/>
    </row>
    <row r="98" spans="1:16" x14ac:dyDescent="0.2">
      <c r="A98" s="304"/>
      <c r="B98" s="304"/>
      <c r="C98" s="304"/>
      <c r="D98" s="304"/>
      <c r="E98" s="304"/>
      <c r="F98" s="304"/>
      <c r="G98" s="304"/>
      <c r="H98" s="304"/>
      <c r="I98" s="304"/>
      <c r="J98" s="304"/>
      <c r="L98" s="81" t="s">
        <v>14</v>
      </c>
      <c r="M98" s="81"/>
      <c r="N98" s="255">
        <f>N96+O96</f>
        <v>0</v>
      </c>
      <c r="O98" s="255"/>
    </row>
    <row r="99" spans="1:16" x14ac:dyDescent="0.2">
      <c r="A99" s="250" t="str">
        <f>Update</f>
        <v>Template updated: 03/28/2025</v>
      </c>
      <c r="B99" s="250"/>
      <c r="C99" s="250"/>
      <c r="D99" s="250"/>
      <c r="E99" s="250"/>
      <c r="F99" s="250"/>
      <c r="G99" s="250"/>
      <c r="H99" s="250"/>
      <c r="I99" s="250"/>
      <c r="J99" s="250"/>
      <c r="K99" s="250"/>
      <c r="L99" s="250"/>
      <c r="M99" s="250"/>
      <c r="N99" s="250"/>
      <c r="O99" s="250"/>
    </row>
    <row r="100" spans="1:16" ht="15" customHeight="1" x14ac:dyDescent="0.2">
      <c r="A100" s="250" t="s">
        <v>70</v>
      </c>
      <c r="B100" s="250"/>
      <c r="C100" s="250"/>
      <c r="D100" s="250"/>
      <c r="E100" s="250"/>
      <c r="F100" s="250"/>
      <c r="G100" s="250"/>
      <c r="H100" s="250"/>
      <c r="I100" s="250"/>
      <c r="J100" s="250"/>
      <c r="K100" s="250"/>
      <c r="L100" s="250"/>
      <c r="M100" s="250"/>
      <c r="N100" s="250"/>
      <c r="O100" s="250"/>
    </row>
    <row r="101" spans="1:16" x14ac:dyDescent="0.2">
      <c r="A101" s="250"/>
      <c r="B101" s="250"/>
      <c r="C101" s="250"/>
      <c r="D101" s="250"/>
      <c r="E101" s="250"/>
      <c r="F101" s="250"/>
      <c r="G101" s="250"/>
      <c r="H101" s="250"/>
      <c r="I101" s="250"/>
      <c r="J101" s="250"/>
      <c r="K101" s="250"/>
      <c r="L101" s="250"/>
      <c r="M101" s="250"/>
      <c r="N101" s="250"/>
      <c r="O101" s="250"/>
    </row>
    <row r="102" spans="1:16" x14ac:dyDescent="0.2">
      <c r="A102" s="250"/>
      <c r="B102" s="250"/>
      <c r="C102" s="250"/>
      <c r="D102" s="250"/>
      <c r="E102" s="250"/>
      <c r="F102" s="250"/>
      <c r="G102" s="250"/>
      <c r="H102" s="250"/>
      <c r="I102" s="250"/>
      <c r="J102" s="250"/>
      <c r="K102" s="250"/>
      <c r="L102" s="250"/>
      <c r="M102" s="250"/>
      <c r="N102" s="250"/>
      <c r="O102" s="250"/>
    </row>
    <row r="103" spans="1:16" x14ac:dyDescent="0.2">
      <c r="A103" s="250"/>
      <c r="B103" s="250"/>
      <c r="C103" s="250"/>
      <c r="D103" s="250"/>
      <c r="E103" s="250"/>
      <c r="F103" s="250"/>
      <c r="G103" s="250"/>
      <c r="H103" s="250"/>
      <c r="I103" s="250"/>
      <c r="J103" s="250"/>
      <c r="K103" s="250"/>
      <c r="L103" s="250"/>
      <c r="M103" s="250"/>
      <c r="N103" s="250"/>
      <c r="O103" s="250"/>
    </row>
    <row r="104" spans="1:16" ht="11.25" customHeight="1" x14ac:dyDescent="0.2">
      <c r="A104" s="250"/>
      <c r="B104" s="250"/>
      <c r="C104" s="250"/>
      <c r="D104" s="250"/>
      <c r="E104" s="250"/>
      <c r="F104" s="250"/>
      <c r="G104" s="250"/>
      <c r="H104" s="250"/>
      <c r="I104" s="250"/>
      <c r="J104" s="250"/>
      <c r="K104" s="250"/>
      <c r="L104" s="250"/>
      <c r="M104" s="250"/>
      <c r="N104" s="250"/>
      <c r="O104" s="250"/>
    </row>
    <row r="105" spans="1:16" hidden="1" x14ac:dyDescent="0.2">
      <c r="A105" s="250"/>
      <c r="B105" s="250"/>
      <c r="C105" s="250"/>
      <c r="D105" s="250"/>
      <c r="E105" s="250"/>
      <c r="F105" s="250"/>
      <c r="G105" s="250"/>
      <c r="H105" s="250"/>
      <c r="I105" s="250"/>
      <c r="J105" s="250"/>
      <c r="K105" s="250"/>
      <c r="L105" s="250"/>
      <c r="M105" s="250"/>
      <c r="N105" s="250"/>
      <c r="O105" s="250"/>
    </row>
    <row r="106" spans="1:16" hidden="1" x14ac:dyDescent="0.2">
      <c r="A106" s="250"/>
      <c r="B106" s="250"/>
      <c r="C106" s="250"/>
      <c r="D106" s="250"/>
      <c r="E106" s="250"/>
      <c r="F106" s="250"/>
      <c r="G106" s="250"/>
      <c r="H106" s="250"/>
      <c r="I106" s="250"/>
      <c r="J106" s="250"/>
      <c r="K106" s="250"/>
      <c r="L106" s="250"/>
      <c r="M106" s="250"/>
      <c r="N106" s="250"/>
      <c r="O106" s="250"/>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A22:O22"/>
    <mergeCell ref="A23:I23"/>
    <mergeCell ref="A24:O24"/>
    <mergeCell ref="B26:C26"/>
    <mergeCell ref="B27:C27"/>
    <mergeCell ref="B28:C28"/>
    <mergeCell ref="K35:M35"/>
    <mergeCell ref="K26:M26"/>
    <mergeCell ref="K27:M27"/>
    <mergeCell ref="K28:M28"/>
    <mergeCell ref="K29:M29"/>
    <mergeCell ref="K31:M31"/>
    <mergeCell ref="K32:M32"/>
    <mergeCell ref="A30:O30"/>
    <mergeCell ref="A34:O34"/>
    <mergeCell ref="A35:I35"/>
    <mergeCell ref="K33:M33"/>
    <mergeCell ref="B33:C33"/>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G16:H16"/>
    <mergeCell ref="G17:H17"/>
    <mergeCell ref="G18:H18"/>
    <mergeCell ref="G19:H19"/>
    <mergeCell ref="G20:H20"/>
    <mergeCell ref="G21:H21"/>
    <mergeCell ref="B40:C40"/>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B39:C39"/>
    <mergeCell ref="B29:C29"/>
    <mergeCell ref="G31:I31"/>
    <mergeCell ref="G32:I32"/>
    <mergeCell ref="G33:I33"/>
    <mergeCell ref="A50:O50"/>
    <mergeCell ref="A51:M51"/>
    <mergeCell ref="A52:O52"/>
    <mergeCell ref="C53:O53"/>
    <mergeCell ref="K36:L36"/>
    <mergeCell ref="A36:I36"/>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Lists!$A$2:$A$5</xm:f>
          </x14:formula1>
          <xm:sqref>C7:C12</xm:sqref>
        </x14:dataValidation>
        <x14:dataValidation type="list" allowBlank="1" showDropDown="1" showInputMessage="1" showErrorMessage="1" xr:uid="{00000000-0002-0000-0200-000003000000}">
          <x14:formula1>
            <xm:f>Lists!$A$8:$A$18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74" t="s">
        <v>79</v>
      </c>
      <c r="B1" s="274"/>
      <c r="C1" s="274"/>
      <c r="D1" s="274"/>
      <c r="E1" s="274"/>
      <c r="F1" s="274"/>
      <c r="G1" s="274"/>
      <c r="H1" s="274"/>
      <c r="I1" s="274"/>
      <c r="J1" s="274"/>
      <c r="K1" s="274"/>
      <c r="L1" s="274"/>
      <c r="M1" s="274"/>
      <c r="N1" s="274"/>
      <c r="O1" s="274"/>
    </row>
    <row r="2" spans="1:15" ht="13.15" customHeight="1" x14ac:dyDescent="0.2">
      <c r="A2" s="336" t="s">
        <v>44</v>
      </c>
      <c r="B2" s="337"/>
      <c r="C2" s="337"/>
      <c r="D2" s="337"/>
      <c r="E2" s="337"/>
      <c r="F2" s="337"/>
      <c r="G2" s="337"/>
      <c r="H2" s="337"/>
      <c r="I2" s="338"/>
      <c r="J2" s="339" t="s">
        <v>49</v>
      </c>
      <c r="K2" s="340"/>
      <c r="L2" s="341">
        <f>'Year One'!L2:O2</f>
        <v>0</v>
      </c>
      <c r="M2" s="342"/>
      <c r="N2" s="342"/>
      <c r="O2" s="343"/>
    </row>
    <row r="3" spans="1:15" x14ac:dyDescent="0.2">
      <c r="B3" s="54" t="s">
        <v>45</v>
      </c>
      <c r="C3" s="341">
        <f>'Year One'!C3:I3</f>
        <v>0</v>
      </c>
      <c r="D3" s="342"/>
      <c r="E3" s="342"/>
      <c r="F3" s="342"/>
      <c r="G3" s="342"/>
      <c r="H3" s="342"/>
      <c r="I3" s="343"/>
      <c r="J3" s="344" t="s">
        <v>47</v>
      </c>
      <c r="K3" s="345"/>
      <c r="L3" s="341">
        <f>'Year One'!L3:O3</f>
        <v>0</v>
      </c>
      <c r="M3" s="342"/>
      <c r="N3" s="342"/>
      <c r="O3" s="343"/>
    </row>
    <row r="4" spans="1:15" x14ac:dyDescent="0.2">
      <c r="B4" s="125" t="s">
        <v>46</v>
      </c>
      <c r="C4" s="341" t="s">
        <v>284</v>
      </c>
      <c r="D4" s="342"/>
      <c r="E4" s="342"/>
      <c r="F4" s="342"/>
      <c r="G4" s="342"/>
      <c r="H4" s="342"/>
      <c r="I4" s="343"/>
      <c r="J4" s="346" t="s">
        <v>48</v>
      </c>
      <c r="K4" s="347"/>
      <c r="L4" s="341">
        <f>'Year One'!L4:O4</f>
        <v>0</v>
      </c>
      <c r="M4" s="342"/>
      <c r="N4" s="342"/>
      <c r="O4" s="343"/>
    </row>
    <row r="5" spans="1:15" x14ac:dyDescent="0.2">
      <c r="A5" s="261"/>
      <c r="B5" s="261"/>
      <c r="C5" s="261"/>
      <c r="D5" s="261"/>
      <c r="E5" s="261"/>
      <c r="F5" s="261"/>
      <c r="G5" s="261"/>
      <c r="H5" s="261"/>
      <c r="I5" s="261"/>
      <c r="J5" s="261"/>
      <c r="K5" s="261"/>
      <c r="L5" s="261"/>
      <c r="M5" s="261"/>
      <c r="N5" s="261"/>
      <c r="O5" s="261"/>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9">
        <f>'Cost Share'!N72</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9">
        <f>'Cost Share'!N73</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9">
        <f>'Cost Share'!N74</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9">
        <f>'Cost Share'!N75</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9">
        <f>'Cost Share'!N76</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9">
        <f>'Cost Share'!N77</f>
        <v>0</v>
      </c>
    </row>
    <row r="13" spans="1:15" x14ac:dyDescent="0.2">
      <c r="A13" s="278"/>
      <c r="B13" s="276"/>
      <c r="C13" s="276"/>
      <c r="D13" s="276"/>
      <c r="E13" s="276"/>
      <c r="F13" s="276"/>
      <c r="G13" s="276"/>
      <c r="H13" s="276"/>
      <c r="I13" s="276"/>
      <c r="J13" s="276"/>
      <c r="K13" s="276"/>
      <c r="L13" s="276"/>
      <c r="M13" s="276"/>
      <c r="N13" s="276"/>
      <c r="O13" s="277"/>
    </row>
    <row r="14" spans="1:15" x14ac:dyDescent="0.2">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
      <c r="A15" s="258"/>
      <c r="B15" s="258"/>
      <c r="C15" s="258"/>
      <c r="D15" s="258"/>
      <c r="E15" s="258"/>
      <c r="F15" s="258"/>
      <c r="G15" s="258"/>
      <c r="H15" s="258"/>
      <c r="I15" s="258"/>
      <c r="J15" s="258"/>
      <c r="K15" s="258"/>
      <c r="L15" s="258"/>
      <c r="M15" s="258"/>
      <c r="N15" s="258"/>
      <c r="O15" s="258"/>
    </row>
    <row r="16" spans="1:15" s="58" customFormat="1" ht="24" x14ac:dyDescent="0.2">
      <c r="B16" s="56" t="s">
        <v>19</v>
      </c>
      <c r="C16" s="56" t="s">
        <v>144</v>
      </c>
      <c r="D16" s="112" t="s">
        <v>192</v>
      </c>
      <c r="E16" s="111" t="s">
        <v>43</v>
      </c>
      <c r="F16" s="112" t="s">
        <v>13</v>
      </c>
      <c r="G16" s="293"/>
      <c r="H16" s="294"/>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93"/>
      <c r="H17" s="294"/>
      <c r="I17" s="62">
        <f>'Year Two'!I17*1.03</f>
        <v>0</v>
      </c>
      <c r="J17" s="70">
        <f>ROUND(I17/12*D17*E17,0)</f>
        <v>0</v>
      </c>
      <c r="K17" s="64">
        <f>'Year Two'!K17*1.02</f>
        <v>0.45777600000000002</v>
      </c>
      <c r="L17" s="123"/>
      <c r="M17" s="65">
        <f>ROUND(J17*K17,0)</f>
        <v>0</v>
      </c>
      <c r="N17" s="65">
        <f>J17+M17</f>
        <v>0</v>
      </c>
      <c r="O17" s="119">
        <f>'Cost Share'!N82</f>
        <v>0</v>
      </c>
    </row>
    <row r="18" spans="1:15" x14ac:dyDescent="0.2">
      <c r="A18" s="122">
        <v>2</v>
      </c>
      <c r="B18" s="122" t="str">
        <f>'Year One'!B18</f>
        <v>insert name</v>
      </c>
      <c r="C18" s="122" t="str">
        <f>'Year One'!C18</f>
        <v>P&amp;S Salary &amp; Hourly</v>
      </c>
      <c r="D18" s="106">
        <v>0</v>
      </c>
      <c r="E18" s="40"/>
      <c r="F18" s="69">
        <f t="shared" ref="F18:F21" si="5">D18*E18</f>
        <v>0</v>
      </c>
      <c r="G18" s="293"/>
      <c r="H18" s="294"/>
      <c r="I18" s="62">
        <f>'Year Two'!I18*1.03</f>
        <v>0</v>
      </c>
      <c r="J18" s="70">
        <f t="shared" ref="J18:J21" si="6">ROUND(I18/12*D18*E18,0)</f>
        <v>0</v>
      </c>
      <c r="K18" s="64">
        <f>'Year Two'!K18*1.02</f>
        <v>0.45777600000000002</v>
      </c>
      <c r="L18" s="123"/>
      <c r="M18" s="65">
        <f t="shared" ref="M18:M21" si="7">ROUND(J18*K18,0)</f>
        <v>0</v>
      </c>
      <c r="N18" s="65">
        <f>J18+M18</f>
        <v>0</v>
      </c>
      <c r="O18" s="119">
        <f>'Cost Share'!N83</f>
        <v>0</v>
      </c>
    </row>
    <row r="19" spans="1:15" x14ac:dyDescent="0.2">
      <c r="A19" s="122">
        <v>3</v>
      </c>
      <c r="B19" s="122" t="str">
        <f>'Year One'!B19</f>
        <v>insert name</v>
      </c>
      <c r="C19" s="122" t="str">
        <f>'Year One'!C19</f>
        <v>P&amp;S Salary &amp; Hourly</v>
      </c>
      <c r="D19" s="106">
        <v>0</v>
      </c>
      <c r="E19" s="40"/>
      <c r="F19" s="69">
        <f t="shared" si="5"/>
        <v>0</v>
      </c>
      <c r="G19" s="293"/>
      <c r="H19" s="294"/>
      <c r="I19" s="62">
        <f>'Year Two'!I19*1.03</f>
        <v>0</v>
      </c>
      <c r="J19" s="70">
        <f t="shared" si="6"/>
        <v>0</v>
      </c>
      <c r="K19" s="64">
        <f>'Year Two'!K19*1.02</f>
        <v>0.45777600000000002</v>
      </c>
      <c r="L19" s="123"/>
      <c r="M19" s="65">
        <f t="shared" si="7"/>
        <v>0</v>
      </c>
      <c r="N19" s="65">
        <f>J19+M19</f>
        <v>0</v>
      </c>
      <c r="O19" s="119">
        <f>'Cost Share'!N84</f>
        <v>0</v>
      </c>
    </row>
    <row r="20" spans="1:15" x14ac:dyDescent="0.2">
      <c r="A20" s="122">
        <v>4</v>
      </c>
      <c r="B20" s="122" t="str">
        <f>'Year One'!B20</f>
        <v>insert name</v>
      </c>
      <c r="C20" s="122" t="str">
        <f>'Year One'!C20</f>
        <v>P&amp;S Salary &amp; Hourly</v>
      </c>
      <c r="D20" s="106">
        <v>0</v>
      </c>
      <c r="E20" s="40"/>
      <c r="F20" s="69">
        <f t="shared" si="5"/>
        <v>0</v>
      </c>
      <c r="G20" s="293"/>
      <c r="H20" s="294"/>
      <c r="I20" s="62">
        <f>'Year Two'!I20*1.03</f>
        <v>0</v>
      </c>
      <c r="J20" s="70">
        <f t="shared" si="6"/>
        <v>0</v>
      </c>
      <c r="K20" s="64">
        <f>'Year Two'!K20*1.02</f>
        <v>0.45777600000000002</v>
      </c>
      <c r="L20" s="123"/>
      <c r="M20" s="65">
        <f t="shared" si="7"/>
        <v>0</v>
      </c>
      <c r="N20" s="65">
        <f>J20+M20</f>
        <v>0</v>
      </c>
      <c r="O20" s="119">
        <f>'Cost Share'!N85</f>
        <v>0</v>
      </c>
    </row>
    <row r="21" spans="1:15" x14ac:dyDescent="0.2">
      <c r="A21" s="122">
        <v>5</v>
      </c>
      <c r="B21" s="122" t="str">
        <f>'Year One'!B21</f>
        <v>insert name</v>
      </c>
      <c r="C21" s="122" t="str">
        <f>'Year One'!C21</f>
        <v>P&amp;S Salary &amp; Hourly</v>
      </c>
      <c r="D21" s="106">
        <v>0</v>
      </c>
      <c r="E21" s="40"/>
      <c r="F21" s="69">
        <f t="shared" si="5"/>
        <v>0</v>
      </c>
      <c r="G21" s="293"/>
      <c r="H21" s="294"/>
      <c r="I21" s="62">
        <f>'Year Two'!I21*1.03</f>
        <v>0</v>
      </c>
      <c r="J21" s="70">
        <f t="shared" si="6"/>
        <v>0</v>
      </c>
      <c r="K21" s="64">
        <f>'Year Two'!K21*1.02</f>
        <v>0.45777600000000002</v>
      </c>
      <c r="L21" s="123"/>
      <c r="M21" s="65">
        <f t="shared" si="7"/>
        <v>0</v>
      </c>
      <c r="N21" s="65">
        <f>J21+M21</f>
        <v>0</v>
      </c>
      <c r="O21" s="119">
        <f>'Cost Share'!N86</f>
        <v>0</v>
      </c>
    </row>
    <row r="22" spans="1:15" x14ac:dyDescent="0.2">
      <c r="A22" s="258"/>
      <c r="B22" s="258"/>
      <c r="C22" s="258"/>
      <c r="D22" s="258"/>
      <c r="E22" s="258"/>
      <c r="F22" s="258"/>
      <c r="G22" s="258"/>
      <c r="H22" s="258"/>
      <c r="I22" s="258"/>
      <c r="J22" s="258"/>
      <c r="K22" s="258"/>
      <c r="L22" s="258"/>
      <c r="M22" s="258"/>
      <c r="N22" s="258"/>
      <c r="O22" s="258"/>
    </row>
    <row r="23" spans="1:15" x14ac:dyDescent="0.2">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
      <c r="A24" s="258"/>
      <c r="B24" s="258"/>
      <c r="C24" s="258"/>
      <c r="D24" s="258"/>
      <c r="E24" s="258"/>
      <c r="F24" s="258"/>
      <c r="G24" s="258"/>
      <c r="H24" s="258"/>
      <c r="I24" s="258"/>
      <c r="J24" s="258"/>
      <c r="K24" s="258"/>
      <c r="L24" s="258"/>
      <c r="M24" s="258"/>
      <c r="N24" s="258"/>
      <c r="O24" s="258"/>
    </row>
    <row r="25" spans="1:15" s="58" customFormat="1" ht="36" customHeight="1" x14ac:dyDescent="0.2">
      <c r="A25" s="55"/>
      <c r="B25" s="282" t="s">
        <v>273</v>
      </c>
      <c r="C25" s="283"/>
      <c r="D25" s="57" t="s">
        <v>193</v>
      </c>
      <c r="E25" s="57" t="s">
        <v>194</v>
      </c>
      <c r="F25" s="57" t="s">
        <v>195</v>
      </c>
      <c r="G25" s="108" t="s">
        <v>196</v>
      </c>
      <c r="H25" s="55"/>
      <c r="I25" s="109" t="s">
        <v>170</v>
      </c>
      <c r="J25" s="110" t="s">
        <v>20</v>
      </c>
      <c r="K25" s="295"/>
      <c r="L25" s="296"/>
      <c r="M25" s="297"/>
      <c r="N25" s="111" t="s">
        <v>250</v>
      </c>
      <c r="O25" s="111" t="s">
        <v>161</v>
      </c>
    </row>
    <row r="26" spans="1:15" x14ac:dyDescent="0.2">
      <c r="A26" s="122">
        <v>1</v>
      </c>
      <c r="B26" s="258" t="s">
        <v>23</v>
      </c>
      <c r="C26" s="258"/>
      <c r="D26" s="61"/>
      <c r="E26" s="40"/>
      <c r="F26" s="61"/>
      <c r="G26" s="61"/>
      <c r="H26" s="71"/>
      <c r="I26" s="89">
        <v>0</v>
      </c>
      <c r="J26" s="65">
        <f>ROUND((D26*I26*E26)+(F26*I26*G26),0)</f>
        <v>0</v>
      </c>
      <c r="K26" s="295"/>
      <c r="L26" s="296"/>
      <c r="M26" s="297"/>
      <c r="N26" s="65">
        <f>J26</f>
        <v>0</v>
      </c>
      <c r="O26" s="119">
        <f>'Cost Share'!N91</f>
        <v>0</v>
      </c>
    </row>
    <row r="27" spans="1:15" x14ac:dyDescent="0.2">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Share'!N92</f>
        <v>0</v>
      </c>
    </row>
    <row r="28" spans="1:15" x14ac:dyDescent="0.2">
      <c r="A28" s="122">
        <v>3</v>
      </c>
      <c r="B28" s="258" t="s">
        <v>6</v>
      </c>
      <c r="C28" s="258"/>
      <c r="D28" s="61"/>
      <c r="E28" s="40"/>
      <c r="F28" s="61"/>
      <c r="G28" s="61"/>
      <c r="H28" s="71"/>
      <c r="I28" s="89">
        <v>0</v>
      </c>
      <c r="J28" s="65">
        <f t="shared" si="8"/>
        <v>0</v>
      </c>
      <c r="K28" s="295"/>
      <c r="L28" s="296"/>
      <c r="M28" s="297"/>
      <c r="N28" s="65">
        <f t="shared" si="9"/>
        <v>0</v>
      </c>
      <c r="O28" s="119">
        <f>'Cost Share'!N93</f>
        <v>0</v>
      </c>
    </row>
    <row r="29" spans="1:15" x14ac:dyDescent="0.2">
      <c r="A29" s="122">
        <v>4</v>
      </c>
      <c r="B29" s="258" t="s">
        <v>6</v>
      </c>
      <c r="C29" s="258"/>
      <c r="D29" s="61"/>
      <c r="E29" s="40"/>
      <c r="F29" s="61"/>
      <c r="G29" s="61"/>
      <c r="H29" s="71"/>
      <c r="I29" s="89">
        <v>0</v>
      </c>
      <c r="J29" s="65">
        <f t="shared" si="8"/>
        <v>0</v>
      </c>
      <c r="K29" s="295"/>
      <c r="L29" s="296"/>
      <c r="M29" s="297"/>
      <c r="N29" s="65">
        <f t="shared" si="9"/>
        <v>0</v>
      </c>
      <c r="O29" s="119">
        <f>'Cost Share'!N94</f>
        <v>0</v>
      </c>
    </row>
    <row r="30" spans="1:15" x14ac:dyDescent="0.2">
      <c r="A30" s="258"/>
      <c r="B30" s="258"/>
      <c r="C30" s="258"/>
      <c r="D30" s="258"/>
      <c r="E30" s="258"/>
      <c r="F30" s="258"/>
      <c r="G30" s="258"/>
      <c r="H30" s="258"/>
      <c r="I30" s="258"/>
      <c r="J30" s="258"/>
      <c r="K30" s="258"/>
      <c r="L30" s="258"/>
      <c r="M30" s="258"/>
      <c r="N30" s="258"/>
      <c r="O30" s="258"/>
    </row>
    <row r="31" spans="1:15" ht="24" x14ac:dyDescent="0.2">
      <c r="A31" s="122"/>
      <c r="B31" s="282" t="s">
        <v>274</v>
      </c>
      <c r="C31" s="283"/>
      <c r="D31" s="113" t="s">
        <v>197</v>
      </c>
      <c r="E31" s="114" t="s">
        <v>73</v>
      </c>
      <c r="F31" s="114" t="s">
        <v>17</v>
      </c>
      <c r="G31" s="334"/>
      <c r="H31" s="334"/>
      <c r="I31" s="334"/>
      <c r="J31" s="113" t="s">
        <v>20</v>
      </c>
      <c r="K31" s="329"/>
      <c r="L31" s="330"/>
      <c r="M31" s="331"/>
      <c r="N31" s="111" t="s">
        <v>250</v>
      </c>
      <c r="O31" s="111" t="s">
        <v>161</v>
      </c>
    </row>
    <row r="32" spans="1:15" x14ac:dyDescent="0.2">
      <c r="A32" s="122">
        <v>5</v>
      </c>
      <c r="B32" s="284" t="s">
        <v>0</v>
      </c>
      <c r="C32" s="285"/>
      <c r="D32" s="61"/>
      <c r="E32" s="59">
        <v>0</v>
      </c>
      <c r="F32" s="73">
        <f>'Year Two'!F32*1.03</f>
        <v>13112.724000000002</v>
      </c>
      <c r="G32" s="299"/>
      <c r="H32" s="299"/>
      <c r="I32" s="299"/>
      <c r="J32" s="66">
        <f>ROUND((D32*E32*F32),0)</f>
        <v>0</v>
      </c>
      <c r="K32" s="329"/>
      <c r="L32" s="330"/>
      <c r="M32" s="331"/>
      <c r="N32" s="74">
        <f>J32</f>
        <v>0</v>
      </c>
      <c r="O32" s="119">
        <f>'Cost Share'!N97</f>
        <v>0</v>
      </c>
    </row>
    <row r="33" spans="1:15" x14ac:dyDescent="0.2">
      <c r="A33" s="122">
        <v>6</v>
      </c>
      <c r="B33" s="284" t="s">
        <v>0</v>
      </c>
      <c r="C33" s="285"/>
      <c r="D33" s="61"/>
      <c r="E33" s="59">
        <v>0</v>
      </c>
      <c r="F33" s="73">
        <f>'Year Two'!F33*1.03</f>
        <v>13112.724000000002</v>
      </c>
      <c r="G33" s="299"/>
      <c r="H33" s="299"/>
      <c r="I33" s="299"/>
      <c r="J33" s="66">
        <f>ROUND((D33*E33*F33),0)</f>
        <v>0</v>
      </c>
      <c r="K33" s="329"/>
      <c r="L33" s="330"/>
      <c r="M33" s="331"/>
      <c r="N33" s="74">
        <f>J33</f>
        <v>0</v>
      </c>
      <c r="O33" s="119">
        <f>'Cost Share'!N98</f>
        <v>0</v>
      </c>
    </row>
    <row r="34" spans="1:15" x14ac:dyDescent="0.2">
      <c r="A34" s="258"/>
      <c r="B34" s="258"/>
      <c r="C34" s="258"/>
      <c r="D34" s="258"/>
      <c r="E34" s="258"/>
      <c r="F34" s="258"/>
      <c r="G34" s="258"/>
      <c r="H34" s="258"/>
      <c r="I34" s="258"/>
      <c r="J34" s="258"/>
      <c r="K34" s="258"/>
      <c r="L34" s="258"/>
      <c r="M34" s="258"/>
      <c r="N34" s="258"/>
      <c r="O34" s="258"/>
    </row>
    <row r="35" spans="1:15" x14ac:dyDescent="0.2">
      <c r="A35" s="264" t="s">
        <v>209</v>
      </c>
      <c r="B35" s="264"/>
      <c r="C35" s="264"/>
      <c r="D35" s="264"/>
      <c r="E35" s="264"/>
      <c r="F35" s="264"/>
      <c r="G35" s="264"/>
      <c r="H35" s="264"/>
      <c r="I35" s="264"/>
      <c r="J35" s="75">
        <f>SUM(J26:J33)</f>
        <v>0</v>
      </c>
      <c r="K35" s="348"/>
      <c r="L35" s="349"/>
      <c r="M35" s="350"/>
      <c r="N35" s="67">
        <f>SUM(N26:N33)</f>
        <v>0</v>
      </c>
      <c r="O35" s="120">
        <f>SUM(O26:O33)</f>
        <v>0</v>
      </c>
    </row>
    <row r="36" spans="1:15" ht="26.1" customHeight="1" x14ac:dyDescent="0.2">
      <c r="A36" s="278"/>
      <c r="B36" s="276"/>
      <c r="C36" s="276"/>
      <c r="D36" s="276"/>
      <c r="E36" s="276"/>
      <c r="F36" s="276"/>
      <c r="G36" s="276"/>
      <c r="H36" s="276"/>
      <c r="I36" s="277"/>
      <c r="J36" s="57" t="s">
        <v>251</v>
      </c>
      <c r="K36" s="278"/>
      <c r="L36" s="277"/>
      <c r="M36" s="57" t="s">
        <v>252</v>
      </c>
      <c r="N36" s="57" t="s">
        <v>253</v>
      </c>
      <c r="O36" s="238" t="s">
        <v>249</v>
      </c>
    </row>
    <row r="37" spans="1:15" x14ac:dyDescent="0.2">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
      <c r="A38" s="258"/>
      <c r="B38" s="258"/>
      <c r="C38" s="258"/>
      <c r="D38" s="258"/>
      <c r="E38" s="258"/>
      <c r="F38" s="258"/>
      <c r="G38" s="258"/>
      <c r="H38" s="258"/>
      <c r="I38" s="258"/>
      <c r="J38" s="258"/>
      <c r="K38" s="258"/>
      <c r="L38" s="258"/>
      <c r="M38" s="258"/>
      <c r="N38" s="258"/>
      <c r="O38" s="258"/>
    </row>
    <row r="39" spans="1:15" ht="24" customHeight="1" x14ac:dyDescent="0.2">
      <c r="A39" s="122"/>
      <c r="B39" s="282" t="s">
        <v>29</v>
      </c>
      <c r="C39" s="283"/>
      <c r="D39" s="57" t="s">
        <v>275</v>
      </c>
      <c r="E39" s="113" t="s">
        <v>197</v>
      </c>
      <c r="F39" s="279" t="s">
        <v>18</v>
      </c>
      <c r="G39" s="280"/>
      <c r="H39" s="280"/>
      <c r="I39" s="280"/>
      <c r="J39" s="280"/>
      <c r="K39" s="280"/>
      <c r="L39" s="280"/>
      <c r="M39" s="280"/>
      <c r="N39" s="280"/>
      <c r="O39" s="335"/>
    </row>
    <row r="40" spans="1:15" x14ac:dyDescent="0.2">
      <c r="A40" s="122">
        <v>1</v>
      </c>
      <c r="B40" s="284" t="s">
        <v>29</v>
      </c>
      <c r="C40" s="285"/>
      <c r="D40" s="76">
        <f>SUM('Year Two'!D40*0.04)+'Year Two'!D40</f>
        <v>11151.296</v>
      </c>
      <c r="E40" s="124"/>
      <c r="F40" s="300"/>
      <c r="G40" s="300"/>
      <c r="H40" s="300"/>
      <c r="I40" s="300"/>
      <c r="J40" s="300"/>
      <c r="K40" s="300"/>
      <c r="L40" s="300"/>
      <c r="M40" s="300"/>
      <c r="N40" s="90">
        <f>ROUND(SUM(D40*E40),0)</f>
        <v>0</v>
      </c>
      <c r="O40" s="78">
        <v>0</v>
      </c>
    </row>
    <row r="41" spans="1:15" x14ac:dyDescent="0.2">
      <c r="A41" s="258"/>
      <c r="B41" s="258"/>
      <c r="C41" s="258"/>
      <c r="D41" s="258"/>
      <c r="E41" s="258"/>
      <c r="F41" s="258"/>
      <c r="G41" s="258"/>
      <c r="H41" s="258"/>
      <c r="I41" s="258"/>
      <c r="J41" s="258"/>
      <c r="K41" s="258"/>
      <c r="L41" s="258"/>
      <c r="M41" s="258"/>
      <c r="N41" s="258"/>
      <c r="O41" s="258"/>
    </row>
    <row r="42" spans="1:15" x14ac:dyDescent="0.2">
      <c r="A42" s="264" t="s">
        <v>83</v>
      </c>
      <c r="B42" s="264"/>
      <c r="C42" s="264"/>
      <c r="D42" s="264"/>
      <c r="E42" s="264"/>
      <c r="F42" s="264"/>
      <c r="G42" s="264"/>
      <c r="H42" s="264"/>
      <c r="I42" s="264"/>
      <c r="J42" s="264"/>
      <c r="K42" s="264"/>
      <c r="L42" s="264"/>
      <c r="M42" s="264"/>
      <c r="N42" s="67">
        <f>N40</f>
        <v>0</v>
      </c>
      <c r="O42" s="120">
        <f>SUM(O40)</f>
        <v>0</v>
      </c>
    </row>
    <row r="43" spans="1:15" x14ac:dyDescent="0.2">
      <c r="A43" s="258"/>
      <c r="B43" s="258"/>
      <c r="C43" s="258"/>
      <c r="D43" s="258"/>
      <c r="E43" s="258"/>
      <c r="F43" s="258"/>
      <c r="G43" s="258"/>
      <c r="H43" s="258"/>
      <c r="I43" s="258"/>
      <c r="J43" s="258"/>
      <c r="K43" s="258"/>
      <c r="L43" s="258"/>
      <c r="M43" s="258"/>
      <c r="N43" s="258"/>
      <c r="O43" s="258"/>
    </row>
    <row r="44" spans="1:15" x14ac:dyDescent="0.2">
      <c r="A44" s="122"/>
      <c r="B44" s="125" t="s">
        <v>25</v>
      </c>
      <c r="C44" s="258" t="s">
        <v>287</v>
      </c>
      <c r="D44" s="258"/>
      <c r="E44" s="258"/>
      <c r="F44" s="258"/>
      <c r="G44" s="258"/>
      <c r="H44" s="258"/>
      <c r="I44" s="258"/>
      <c r="J44" s="258"/>
      <c r="K44" s="258"/>
      <c r="L44" s="258"/>
      <c r="M44" s="258"/>
      <c r="N44" s="258"/>
      <c r="O44" s="258"/>
    </row>
    <row r="45" spans="1:15" x14ac:dyDescent="0.2">
      <c r="A45" s="122">
        <v>1</v>
      </c>
      <c r="B45" s="273" t="s">
        <v>18</v>
      </c>
      <c r="C45" s="273"/>
      <c r="D45" s="273"/>
      <c r="E45" s="273"/>
      <c r="F45" s="273"/>
      <c r="G45" s="273"/>
      <c r="H45" s="273"/>
      <c r="I45" s="269" t="s">
        <v>18</v>
      </c>
      <c r="J45" s="269"/>
      <c r="K45" s="269"/>
      <c r="L45" s="269"/>
      <c r="M45" s="269"/>
      <c r="N45" s="72">
        <v>0</v>
      </c>
      <c r="O45" s="78">
        <v>0</v>
      </c>
    </row>
    <row r="46" spans="1:15" x14ac:dyDescent="0.2">
      <c r="A46" s="122">
        <v>2</v>
      </c>
      <c r="B46" s="273"/>
      <c r="C46" s="273"/>
      <c r="D46" s="273"/>
      <c r="E46" s="273"/>
      <c r="F46" s="273"/>
      <c r="G46" s="273"/>
      <c r="H46" s="273"/>
      <c r="I46" s="269"/>
      <c r="J46" s="269"/>
      <c r="K46" s="269"/>
      <c r="L46" s="269"/>
      <c r="M46" s="269"/>
      <c r="N46" s="72">
        <v>0</v>
      </c>
      <c r="O46" s="78">
        <v>0</v>
      </c>
    </row>
    <row r="47" spans="1:15" x14ac:dyDescent="0.2">
      <c r="A47" s="122">
        <v>3</v>
      </c>
      <c r="B47" s="273"/>
      <c r="C47" s="273"/>
      <c r="D47" s="273"/>
      <c r="E47" s="273"/>
      <c r="F47" s="273"/>
      <c r="G47" s="273"/>
      <c r="H47" s="273"/>
      <c r="I47" s="269"/>
      <c r="J47" s="269"/>
      <c r="K47" s="269"/>
      <c r="L47" s="269"/>
      <c r="M47" s="269"/>
      <c r="N47" s="72">
        <v>0</v>
      </c>
      <c r="O47" s="78">
        <v>0</v>
      </c>
    </row>
    <row r="48" spans="1:15" x14ac:dyDescent="0.2">
      <c r="A48" s="122">
        <v>4</v>
      </c>
      <c r="B48" s="273"/>
      <c r="C48" s="273"/>
      <c r="D48" s="273"/>
      <c r="E48" s="273"/>
      <c r="F48" s="273"/>
      <c r="G48" s="273"/>
      <c r="H48" s="273"/>
      <c r="I48" s="269"/>
      <c r="J48" s="269"/>
      <c r="K48" s="269"/>
      <c r="L48" s="269"/>
      <c r="M48" s="269"/>
      <c r="N48" s="72">
        <v>0</v>
      </c>
      <c r="O48" s="78">
        <v>0</v>
      </c>
    </row>
    <row r="49" spans="1:15" x14ac:dyDescent="0.2">
      <c r="A49" s="122">
        <v>5</v>
      </c>
      <c r="B49" s="273"/>
      <c r="C49" s="273"/>
      <c r="D49" s="273"/>
      <c r="E49" s="273"/>
      <c r="F49" s="273"/>
      <c r="G49" s="273"/>
      <c r="H49" s="273"/>
      <c r="I49" s="269"/>
      <c r="J49" s="269"/>
      <c r="K49" s="269"/>
      <c r="L49" s="269"/>
      <c r="M49" s="269"/>
      <c r="N49" s="72">
        <v>0</v>
      </c>
      <c r="O49" s="78">
        <v>0</v>
      </c>
    </row>
    <row r="50" spans="1:15" x14ac:dyDescent="0.2">
      <c r="A50" s="258"/>
      <c r="B50" s="258"/>
      <c r="C50" s="258"/>
      <c r="D50" s="258"/>
      <c r="E50" s="258"/>
      <c r="F50" s="258"/>
      <c r="G50" s="258"/>
      <c r="H50" s="258"/>
      <c r="I50" s="258"/>
      <c r="J50" s="258"/>
      <c r="K50" s="258"/>
      <c r="L50" s="258"/>
      <c r="M50" s="258"/>
      <c r="N50" s="258"/>
      <c r="O50" s="258"/>
    </row>
    <row r="51" spans="1:15" x14ac:dyDescent="0.2">
      <c r="A51" s="264" t="s">
        <v>84</v>
      </c>
      <c r="B51" s="264"/>
      <c r="C51" s="264"/>
      <c r="D51" s="264"/>
      <c r="E51" s="264"/>
      <c r="F51" s="264"/>
      <c r="G51" s="264"/>
      <c r="H51" s="264"/>
      <c r="I51" s="264"/>
      <c r="J51" s="264"/>
      <c r="K51" s="264"/>
      <c r="L51" s="264"/>
      <c r="M51" s="264"/>
      <c r="N51" s="67">
        <f>ROUND(SUM(N45:N49),0)</f>
        <v>0</v>
      </c>
      <c r="O51" s="120">
        <f>ROUND(SUM(O45:O49),0)</f>
        <v>0</v>
      </c>
    </row>
    <row r="52" spans="1:15" x14ac:dyDescent="0.2">
      <c r="A52" s="258"/>
      <c r="B52" s="258"/>
      <c r="C52" s="258"/>
      <c r="D52" s="258"/>
      <c r="E52" s="258"/>
      <c r="F52" s="258"/>
      <c r="G52" s="258"/>
      <c r="H52" s="258"/>
      <c r="I52" s="258"/>
      <c r="J52" s="258"/>
      <c r="K52" s="258"/>
      <c r="L52" s="258"/>
      <c r="M52" s="258"/>
      <c r="N52" s="258"/>
      <c r="O52" s="258"/>
    </row>
    <row r="53" spans="1:15" x14ac:dyDescent="0.2">
      <c r="A53" s="122"/>
      <c r="B53" s="125" t="s">
        <v>9</v>
      </c>
      <c r="C53" s="258" t="s">
        <v>164</v>
      </c>
      <c r="D53" s="258"/>
      <c r="E53" s="258"/>
      <c r="F53" s="258"/>
      <c r="G53" s="258"/>
      <c r="H53" s="258"/>
      <c r="I53" s="258"/>
      <c r="J53" s="258"/>
      <c r="K53" s="258"/>
      <c r="L53" s="258"/>
      <c r="M53" s="258"/>
      <c r="N53" s="258"/>
      <c r="O53" s="258"/>
    </row>
    <row r="54" spans="1:15" x14ac:dyDescent="0.2">
      <c r="A54" s="122">
        <v>1</v>
      </c>
      <c r="B54" s="258" t="s">
        <v>1</v>
      </c>
      <c r="C54" s="258"/>
      <c r="D54" s="258"/>
      <c r="E54" s="258"/>
      <c r="F54" s="258"/>
      <c r="G54" s="258"/>
      <c r="H54" s="258"/>
      <c r="I54" s="258"/>
      <c r="J54" s="258"/>
      <c r="K54" s="258"/>
      <c r="L54" s="258"/>
      <c r="M54" s="258"/>
      <c r="N54" s="74">
        <f>SUM(Travel!L58)</f>
        <v>0</v>
      </c>
      <c r="O54" s="78">
        <v>0</v>
      </c>
    </row>
    <row r="55" spans="1:15" x14ac:dyDescent="0.2">
      <c r="A55" s="122">
        <v>2</v>
      </c>
      <c r="B55" s="258" t="s">
        <v>7</v>
      </c>
      <c r="C55" s="258"/>
      <c r="D55" s="258"/>
      <c r="E55" s="258"/>
      <c r="F55" s="258"/>
      <c r="G55" s="258"/>
      <c r="H55" s="258"/>
      <c r="I55" s="258"/>
      <c r="J55" s="258"/>
      <c r="K55" s="258"/>
      <c r="L55" s="258"/>
      <c r="M55" s="258"/>
      <c r="N55" s="74">
        <f>SUM(Travel!AB58)</f>
        <v>0</v>
      </c>
      <c r="O55" s="78">
        <v>0</v>
      </c>
    </row>
    <row r="56" spans="1:15" x14ac:dyDescent="0.2">
      <c r="A56" s="311"/>
      <c r="B56" s="311"/>
      <c r="C56" s="311"/>
      <c r="D56" s="311"/>
      <c r="E56" s="311"/>
      <c r="F56" s="311"/>
      <c r="G56" s="311"/>
      <c r="H56" s="311"/>
      <c r="I56" s="311"/>
      <c r="J56" s="311"/>
      <c r="K56" s="311"/>
      <c r="L56" s="311"/>
      <c r="M56" s="311"/>
      <c r="N56" s="311"/>
      <c r="O56" s="311"/>
    </row>
    <row r="57" spans="1:15" x14ac:dyDescent="0.2">
      <c r="A57" s="264" t="s">
        <v>85</v>
      </c>
      <c r="B57" s="264"/>
      <c r="C57" s="264"/>
      <c r="D57" s="264"/>
      <c r="E57" s="264"/>
      <c r="F57" s="264"/>
      <c r="G57" s="264"/>
      <c r="H57" s="264"/>
      <c r="I57" s="264"/>
      <c r="J57" s="264"/>
      <c r="K57" s="264"/>
      <c r="L57" s="264"/>
      <c r="M57" s="264"/>
      <c r="N57" s="67">
        <f>ROUND(SUM(N54:N55),0)</f>
        <v>0</v>
      </c>
      <c r="O57" s="120">
        <f>ROUND(SUM(O54:O55),0)</f>
        <v>0</v>
      </c>
    </row>
    <row r="58" spans="1:15" x14ac:dyDescent="0.2">
      <c r="A58" s="258"/>
      <c r="B58" s="258"/>
      <c r="C58" s="258"/>
      <c r="D58" s="258"/>
      <c r="E58" s="258"/>
      <c r="F58" s="258"/>
      <c r="G58" s="258"/>
      <c r="H58" s="258"/>
      <c r="I58" s="258"/>
      <c r="J58" s="258"/>
      <c r="K58" s="258"/>
      <c r="L58" s="258"/>
      <c r="M58" s="258"/>
      <c r="N58" s="258"/>
      <c r="O58" s="258"/>
    </row>
    <row r="59" spans="1:15" x14ac:dyDescent="0.2">
      <c r="A59" s="122"/>
      <c r="B59" s="125" t="s">
        <v>27</v>
      </c>
      <c r="C59" s="258" t="s">
        <v>165</v>
      </c>
      <c r="D59" s="258"/>
      <c r="E59" s="258"/>
      <c r="F59" s="258"/>
      <c r="G59" s="258"/>
      <c r="H59" s="258"/>
      <c r="I59" s="258"/>
      <c r="J59" s="258"/>
      <c r="K59" s="258"/>
      <c r="L59" s="258"/>
      <c r="M59" s="258"/>
      <c r="N59" s="258"/>
      <c r="O59" s="258"/>
    </row>
    <row r="60" spans="1:15" x14ac:dyDescent="0.2">
      <c r="A60" s="122">
        <v>1</v>
      </c>
      <c r="B60" s="122" t="s">
        <v>8</v>
      </c>
      <c r="C60" s="273" t="s">
        <v>18</v>
      </c>
      <c r="D60" s="273"/>
      <c r="E60" s="273"/>
      <c r="F60" s="273"/>
      <c r="G60" s="273"/>
      <c r="H60" s="273"/>
      <c r="I60" s="298"/>
      <c r="J60" s="298"/>
      <c r="K60" s="298"/>
      <c r="L60" s="298"/>
      <c r="M60" s="298"/>
      <c r="N60" s="72">
        <v>0</v>
      </c>
      <c r="O60" s="78">
        <v>0</v>
      </c>
    </row>
    <row r="61" spans="1:15" x14ac:dyDescent="0.2">
      <c r="A61" s="122">
        <v>2</v>
      </c>
      <c r="B61" s="122" t="s">
        <v>198</v>
      </c>
      <c r="C61" s="273"/>
      <c r="D61" s="273"/>
      <c r="E61" s="273"/>
      <c r="F61" s="273"/>
      <c r="G61" s="273"/>
      <c r="H61" s="273"/>
      <c r="I61" s="298"/>
      <c r="J61" s="298"/>
      <c r="K61" s="298"/>
      <c r="L61" s="298"/>
      <c r="M61" s="298"/>
      <c r="N61" s="72">
        <v>0</v>
      </c>
      <c r="O61" s="78">
        <v>0</v>
      </c>
    </row>
    <row r="62" spans="1:15" x14ac:dyDescent="0.2">
      <c r="A62" s="122">
        <v>3</v>
      </c>
      <c r="B62" s="122" t="s">
        <v>10</v>
      </c>
      <c r="C62" s="273"/>
      <c r="D62" s="273"/>
      <c r="E62" s="273"/>
      <c r="F62" s="273"/>
      <c r="G62" s="273"/>
      <c r="H62" s="273"/>
      <c r="I62" s="298"/>
      <c r="J62" s="298"/>
      <c r="K62" s="298"/>
      <c r="L62" s="298"/>
      <c r="M62" s="298"/>
      <c r="N62" s="72">
        <v>0</v>
      </c>
      <c r="O62" s="78">
        <v>0</v>
      </c>
    </row>
    <row r="63" spans="1:15" x14ac:dyDescent="0.2">
      <c r="A63" s="122">
        <v>4</v>
      </c>
      <c r="B63" s="122" t="s">
        <v>101</v>
      </c>
      <c r="C63" s="273"/>
      <c r="D63" s="273"/>
      <c r="E63" s="273"/>
      <c r="F63" s="273"/>
      <c r="G63" s="273"/>
      <c r="H63" s="273"/>
      <c r="I63" s="298"/>
      <c r="J63" s="298"/>
      <c r="K63" s="298"/>
      <c r="L63" s="298"/>
      <c r="M63" s="298"/>
      <c r="N63" s="72">
        <v>0</v>
      </c>
      <c r="O63" s="78">
        <v>0</v>
      </c>
    </row>
    <row r="64" spans="1:15" x14ac:dyDescent="0.2">
      <c r="A64" s="258"/>
      <c r="B64" s="258"/>
      <c r="C64" s="258"/>
      <c r="D64" s="258"/>
      <c r="E64" s="258"/>
      <c r="F64" s="258"/>
      <c r="G64" s="258"/>
      <c r="H64" s="258"/>
      <c r="I64" s="258"/>
      <c r="J64" s="258"/>
      <c r="K64" s="258"/>
      <c r="L64" s="258"/>
      <c r="M64" s="258"/>
      <c r="N64" s="258"/>
      <c r="O64" s="258"/>
    </row>
    <row r="65" spans="1:15" x14ac:dyDescent="0.2">
      <c r="A65" s="264" t="s">
        <v>86</v>
      </c>
      <c r="B65" s="264"/>
      <c r="C65" s="264"/>
      <c r="D65" s="264"/>
      <c r="E65" s="264"/>
      <c r="F65" s="264"/>
      <c r="G65" s="264"/>
      <c r="H65" s="264"/>
      <c r="I65" s="264"/>
      <c r="J65" s="264"/>
      <c r="K65" s="264"/>
      <c r="L65" s="264"/>
      <c r="M65" s="264"/>
      <c r="N65" s="67">
        <f>ROUND(SUM(N60:N63),0)</f>
        <v>0</v>
      </c>
      <c r="O65" s="120">
        <f>ROUND(SUM(O60:O63),0)</f>
        <v>0</v>
      </c>
    </row>
    <row r="66" spans="1:15" x14ac:dyDescent="0.2">
      <c r="A66" s="266"/>
      <c r="B66" s="266"/>
      <c r="C66" s="266"/>
      <c r="D66" s="266"/>
      <c r="E66" s="266"/>
      <c r="F66" s="266"/>
      <c r="G66" s="266"/>
      <c r="H66" s="266"/>
      <c r="I66" s="266"/>
      <c r="J66" s="266"/>
      <c r="K66" s="266"/>
      <c r="L66" s="266"/>
      <c r="M66" s="266"/>
      <c r="N66" s="266"/>
      <c r="O66" s="266"/>
    </row>
    <row r="67" spans="1:15" x14ac:dyDescent="0.2">
      <c r="A67" s="122"/>
      <c r="B67" s="125" t="s">
        <v>3</v>
      </c>
      <c r="C67" s="258" t="s">
        <v>18</v>
      </c>
      <c r="D67" s="258"/>
      <c r="E67" s="258"/>
      <c r="F67" s="258"/>
      <c r="G67" s="258"/>
      <c r="H67" s="258"/>
      <c r="I67" s="258"/>
      <c r="J67" s="258"/>
      <c r="K67" s="258"/>
      <c r="L67" s="258"/>
      <c r="M67" s="258"/>
      <c r="N67" s="258"/>
      <c r="O67" s="258"/>
    </row>
    <row r="68" spans="1:15" x14ac:dyDescent="0.2">
      <c r="A68" s="122">
        <v>1</v>
      </c>
      <c r="B68" s="122" t="s">
        <v>102</v>
      </c>
      <c r="C68" s="273" t="s">
        <v>18</v>
      </c>
      <c r="D68" s="273"/>
      <c r="E68" s="273"/>
      <c r="F68" s="273"/>
      <c r="G68" s="273"/>
      <c r="H68" s="273"/>
      <c r="I68" s="298"/>
      <c r="J68" s="298"/>
      <c r="K68" s="298"/>
      <c r="L68" s="298"/>
      <c r="M68" s="298"/>
      <c r="N68" s="72">
        <v>0</v>
      </c>
      <c r="O68" s="78">
        <v>0</v>
      </c>
    </row>
    <row r="69" spans="1:15" x14ac:dyDescent="0.2">
      <c r="A69" s="122">
        <v>2</v>
      </c>
      <c r="B69" s="122" t="s">
        <v>102</v>
      </c>
      <c r="C69" s="273"/>
      <c r="D69" s="273"/>
      <c r="E69" s="273"/>
      <c r="F69" s="273"/>
      <c r="G69" s="273"/>
      <c r="H69" s="273"/>
      <c r="I69" s="298"/>
      <c r="J69" s="298"/>
      <c r="K69" s="298"/>
      <c r="L69" s="298"/>
      <c r="M69" s="298"/>
      <c r="N69" s="72">
        <v>0</v>
      </c>
      <c r="O69" s="78">
        <v>0</v>
      </c>
    </row>
    <row r="70" spans="1:15" x14ac:dyDescent="0.2">
      <c r="A70" s="122">
        <v>3</v>
      </c>
      <c r="B70" s="122" t="s">
        <v>102</v>
      </c>
      <c r="C70" s="273"/>
      <c r="D70" s="273"/>
      <c r="E70" s="273"/>
      <c r="F70" s="273"/>
      <c r="G70" s="273"/>
      <c r="H70" s="273"/>
      <c r="I70" s="298"/>
      <c r="J70" s="298"/>
      <c r="K70" s="298"/>
      <c r="L70" s="298"/>
      <c r="M70" s="298"/>
      <c r="N70" s="72">
        <v>0</v>
      </c>
      <c r="O70" s="78">
        <v>0</v>
      </c>
    </row>
    <row r="71" spans="1:15" x14ac:dyDescent="0.2">
      <c r="A71" s="122">
        <v>4</v>
      </c>
      <c r="B71" s="122" t="s">
        <v>102</v>
      </c>
      <c r="C71" s="273"/>
      <c r="D71" s="273"/>
      <c r="E71" s="273"/>
      <c r="F71" s="273"/>
      <c r="G71" s="273"/>
      <c r="H71" s="273"/>
      <c r="I71" s="298"/>
      <c r="J71" s="298"/>
      <c r="K71" s="298"/>
      <c r="L71" s="298"/>
      <c r="M71" s="298"/>
      <c r="N71" s="72">
        <v>0</v>
      </c>
      <c r="O71" s="78">
        <v>0</v>
      </c>
    </row>
    <row r="72" spans="1:15" x14ac:dyDescent="0.2">
      <c r="A72" s="258"/>
      <c r="B72" s="258"/>
      <c r="C72" s="258"/>
      <c r="D72" s="258"/>
      <c r="E72" s="258"/>
      <c r="F72" s="258"/>
      <c r="G72" s="258"/>
      <c r="H72" s="258"/>
      <c r="I72" s="258"/>
      <c r="J72" s="258"/>
      <c r="K72" s="258"/>
      <c r="L72" s="258"/>
      <c r="M72" s="258"/>
      <c r="N72" s="258"/>
      <c r="O72" s="258"/>
    </row>
    <row r="73" spans="1:15" x14ac:dyDescent="0.2">
      <c r="A73" s="264" t="s">
        <v>105</v>
      </c>
      <c r="B73" s="264"/>
      <c r="C73" s="264"/>
      <c r="D73" s="264"/>
      <c r="E73" s="264"/>
      <c r="F73" s="264"/>
      <c r="G73" s="264"/>
      <c r="H73" s="264"/>
      <c r="I73" s="264"/>
      <c r="J73" s="264"/>
      <c r="K73" s="264"/>
      <c r="L73" s="264"/>
      <c r="M73" s="264"/>
      <c r="N73" s="67">
        <f>ROUND(SUM(N68:N71),0)</f>
        <v>0</v>
      </c>
      <c r="O73" s="120">
        <f>ROUND(SUM(O68:O71),0)</f>
        <v>0</v>
      </c>
    </row>
    <row r="74" spans="1:15" x14ac:dyDescent="0.2">
      <c r="A74" s="266"/>
      <c r="B74" s="266"/>
      <c r="C74" s="266"/>
      <c r="D74" s="266"/>
      <c r="E74" s="266"/>
      <c r="F74" s="266"/>
      <c r="G74" s="266"/>
      <c r="H74" s="266"/>
      <c r="I74" s="266"/>
      <c r="J74" s="266"/>
      <c r="K74" s="266"/>
      <c r="L74" s="266"/>
      <c r="M74" s="266"/>
      <c r="N74" s="266"/>
      <c r="O74" s="266"/>
    </row>
    <row r="75" spans="1:15" x14ac:dyDescent="0.2">
      <c r="A75" s="122"/>
      <c r="B75" s="125" t="s">
        <v>26</v>
      </c>
      <c r="C75" s="258"/>
      <c r="D75" s="258"/>
      <c r="E75" s="258"/>
      <c r="F75" s="258"/>
      <c r="G75" s="258"/>
      <c r="H75" s="258"/>
      <c r="I75" s="258"/>
      <c r="J75" s="258"/>
      <c r="K75" s="258"/>
      <c r="L75" s="258"/>
      <c r="M75" s="258"/>
      <c r="N75" s="258"/>
      <c r="O75" s="258"/>
    </row>
    <row r="76" spans="1:15" x14ac:dyDescent="0.2">
      <c r="A76" s="122">
        <v>1</v>
      </c>
      <c r="B76" s="258" t="str">
        <f>'Year One'!B76</f>
        <v>Computer Services</v>
      </c>
      <c r="C76" s="258"/>
      <c r="D76" s="258"/>
      <c r="E76" s="258"/>
      <c r="F76" s="258"/>
      <c r="G76" s="258"/>
      <c r="H76" s="258"/>
      <c r="I76" s="258"/>
      <c r="J76" s="258"/>
      <c r="K76" s="258"/>
      <c r="L76" s="258"/>
      <c r="M76" s="258"/>
      <c r="N76" s="72">
        <v>0</v>
      </c>
      <c r="O76" s="78">
        <v>0</v>
      </c>
    </row>
    <row r="77" spans="1:15" x14ac:dyDescent="0.2">
      <c r="A77" s="122">
        <v>2</v>
      </c>
      <c r="B77" s="258" t="str">
        <f>'Year One'!B77</f>
        <v>Software</v>
      </c>
      <c r="C77" s="258"/>
      <c r="D77" s="258"/>
      <c r="E77" s="266"/>
      <c r="F77" s="266"/>
      <c r="G77" s="266"/>
      <c r="H77" s="266"/>
      <c r="I77" s="266"/>
      <c r="J77" s="266"/>
      <c r="K77" s="266"/>
      <c r="L77" s="266"/>
      <c r="M77" s="266"/>
      <c r="N77" s="72">
        <v>0</v>
      </c>
      <c r="O77" s="78">
        <v>0</v>
      </c>
    </row>
    <row r="78" spans="1:15" x14ac:dyDescent="0.2">
      <c r="A78" s="122">
        <v>3</v>
      </c>
      <c r="B78" s="258" t="str">
        <f>'Year One'!B78</f>
        <v>Publication Costs</v>
      </c>
      <c r="C78" s="258"/>
      <c r="D78" s="258"/>
      <c r="E78" s="258"/>
      <c r="F78" s="258"/>
      <c r="G78" s="258"/>
      <c r="H78" s="258"/>
      <c r="I78" s="258"/>
      <c r="J78" s="258"/>
      <c r="K78" s="258"/>
      <c r="L78" s="258"/>
      <c r="M78" s="258"/>
      <c r="N78" s="72">
        <v>0</v>
      </c>
      <c r="O78" s="78">
        <v>0</v>
      </c>
    </row>
    <row r="79" spans="1:15" x14ac:dyDescent="0.2">
      <c r="A79" s="122">
        <v>4</v>
      </c>
      <c r="B79" s="258" t="str">
        <f>'Year One'!B79</f>
        <v>Copying</v>
      </c>
      <c r="C79" s="258"/>
      <c r="D79" s="258"/>
      <c r="E79" s="258"/>
      <c r="F79" s="258"/>
      <c r="G79" s="258"/>
      <c r="H79" s="258"/>
      <c r="I79" s="258"/>
      <c r="J79" s="258"/>
      <c r="K79" s="258"/>
      <c r="L79" s="258"/>
      <c r="M79" s="258"/>
      <c r="N79" s="72">
        <v>0</v>
      </c>
      <c r="O79" s="78">
        <v>0</v>
      </c>
    </row>
    <row r="80" spans="1:15" x14ac:dyDescent="0.2">
      <c r="A80" s="122">
        <v>5</v>
      </c>
      <c r="B80" s="258" t="str">
        <f>'Year One'!B80</f>
        <v>Postage</v>
      </c>
      <c r="C80" s="258"/>
      <c r="D80" s="258"/>
      <c r="E80" s="258"/>
      <c r="F80" s="258"/>
      <c r="G80" s="258"/>
      <c r="H80" s="258"/>
      <c r="I80" s="258"/>
      <c r="J80" s="258"/>
      <c r="K80" s="258"/>
      <c r="L80" s="258"/>
      <c r="M80" s="258"/>
      <c r="N80" s="72">
        <v>0</v>
      </c>
      <c r="O80" s="78">
        <v>0</v>
      </c>
    </row>
    <row r="81" spans="1:15" x14ac:dyDescent="0.2">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
      <c r="A82" s="122">
        <v>7</v>
      </c>
      <c r="B82" s="258" t="str">
        <f>'Year One'!B82</f>
        <v>Consultant</v>
      </c>
      <c r="C82" s="258"/>
      <c r="D82" s="258"/>
      <c r="E82" s="258"/>
      <c r="F82" s="258"/>
      <c r="G82" s="258"/>
      <c r="H82" s="258"/>
      <c r="I82" s="258"/>
      <c r="J82" s="258"/>
      <c r="K82" s="258"/>
      <c r="L82" s="258"/>
      <c r="M82" s="258"/>
      <c r="N82" s="72">
        <v>0</v>
      </c>
      <c r="O82" s="78">
        <v>0</v>
      </c>
    </row>
    <row r="83" spans="1:15" x14ac:dyDescent="0.2">
      <c r="A83" s="122">
        <v>8</v>
      </c>
      <c r="B83" s="258" t="s">
        <v>288</v>
      </c>
      <c r="C83" s="258"/>
      <c r="D83" s="258"/>
      <c r="E83" s="258"/>
      <c r="F83" s="258"/>
      <c r="G83" s="258"/>
      <c r="H83" s="258"/>
      <c r="I83" s="258"/>
      <c r="J83" s="258"/>
      <c r="K83" s="258"/>
      <c r="L83" s="258"/>
      <c r="M83" s="258"/>
      <c r="N83" s="72">
        <v>0</v>
      </c>
      <c r="O83" s="78">
        <v>0</v>
      </c>
    </row>
    <row r="84" spans="1:15" x14ac:dyDescent="0.2">
      <c r="A84" s="122">
        <v>9</v>
      </c>
      <c r="B84" s="258" t="s">
        <v>289</v>
      </c>
      <c r="C84" s="258"/>
      <c r="D84" s="258"/>
      <c r="E84" s="258"/>
      <c r="F84" s="258"/>
      <c r="G84" s="258"/>
      <c r="H84" s="258"/>
      <c r="I84" s="258"/>
      <c r="J84" s="258"/>
      <c r="K84" s="258"/>
      <c r="L84" s="258"/>
      <c r="M84" s="258"/>
      <c r="N84" s="72">
        <v>0</v>
      </c>
      <c r="O84" s="78">
        <v>0</v>
      </c>
    </row>
    <row r="85" spans="1:15" x14ac:dyDescent="0.2">
      <c r="A85" s="122">
        <v>10</v>
      </c>
      <c r="B85" s="284" t="s">
        <v>290</v>
      </c>
      <c r="C85" s="313"/>
      <c r="D85" s="285"/>
      <c r="E85" s="278"/>
      <c r="F85" s="276"/>
      <c r="G85" s="276"/>
      <c r="H85" s="276"/>
      <c r="I85" s="276"/>
      <c r="J85" s="276"/>
      <c r="K85" s="276"/>
      <c r="L85" s="276"/>
      <c r="M85" s="277"/>
      <c r="N85" s="72">
        <v>0</v>
      </c>
      <c r="O85" s="78">
        <v>0</v>
      </c>
    </row>
    <row r="86" spans="1:15" x14ac:dyDescent="0.2">
      <c r="A86" s="122">
        <v>11</v>
      </c>
      <c r="B86" s="284" t="s">
        <v>291</v>
      </c>
      <c r="C86" s="313"/>
      <c r="D86" s="285"/>
      <c r="E86" s="278"/>
      <c r="F86" s="276"/>
      <c r="G86" s="276"/>
      <c r="H86" s="276"/>
      <c r="I86" s="276"/>
      <c r="J86" s="276"/>
      <c r="K86" s="276"/>
      <c r="L86" s="276"/>
      <c r="M86" s="277"/>
      <c r="N86" s="72">
        <v>0</v>
      </c>
      <c r="O86" s="78">
        <v>0</v>
      </c>
    </row>
    <row r="87" spans="1:15" x14ac:dyDescent="0.2">
      <c r="A87" s="122">
        <v>12</v>
      </c>
      <c r="B87" s="258" t="str">
        <f>'Year One'!B87</f>
        <v>Other</v>
      </c>
      <c r="C87" s="258"/>
      <c r="D87" s="258"/>
      <c r="E87" s="258"/>
      <c r="F87" s="258"/>
      <c r="G87" s="258"/>
      <c r="H87" s="258"/>
      <c r="I87" s="258"/>
      <c r="J87" s="258"/>
      <c r="K87" s="258"/>
      <c r="L87" s="258"/>
      <c r="M87" s="258"/>
      <c r="N87" s="72">
        <v>0</v>
      </c>
      <c r="O87" s="78">
        <v>0</v>
      </c>
    </row>
    <row r="88" spans="1:15" x14ac:dyDescent="0.2">
      <c r="A88" s="258"/>
      <c r="B88" s="258"/>
      <c r="C88" s="258"/>
      <c r="D88" s="258"/>
      <c r="E88" s="258"/>
      <c r="F88" s="258"/>
      <c r="G88" s="258"/>
      <c r="H88" s="258"/>
      <c r="I88" s="258"/>
      <c r="J88" s="258"/>
      <c r="K88" s="258"/>
      <c r="L88" s="258"/>
      <c r="M88" s="258"/>
      <c r="N88" s="258"/>
      <c r="O88" s="258"/>
    </row>
    <row r="89" spans="1:15" x14ac:dyDescent="0.2">
      <c r="A89" s="264" t="s">
        <v>87</v>
      </c>
      <c r="B89" s="264"/>
      <c r="C89" s="264"/>
      <c r="D89" s="264"/>
      <c r="E89" s="264"/>
      <c r="F89" s="264"/>
      <c r="G89" s="264"/>
      <c r="H89" s="264"/>
      <c r="I89" s="264"/>
      <c r="J89" s="264"/>
      <c r="K89" s="264"/>
      <c r="L89" s="264"/>
      <c r="M89" s="264"/>
      <c r="N89" s="67">
        <f>ROUND(SUM(N76:N87),0)</f>
        <v>0</v>
      </c>
      <c r="O89" s="120">
        <f>ROUND(SUM(O76:O87),0)</f>
        <v>0</v>
      </c>
    </row>
    <row r="90" spans="1:15" x14ac:dyDescent="0.2">
      <c r="A90" s="304"/>
      <c r="B90" s="304"/>
      <c r="C90" s="304"/>
      <c r="D90" s="304"/>
      <c r="E90" s="304"/>
      <c r="F90" s="304"/>
      <c r="G90" s="304"/>
      <c r="H90" s="304"/>
      <c r="I90" s="304"/>
      <c r="J90" s="304"/>
      <c r="K90" s="304"/>
      <c r="L90" s="304"/>
      <c r="M90" s="304"/>
      <c r="N90" s="304"/>
      <c r="O90" s="304"/>
    </row>
    <row r="91" spans="1:15" x14ac:dyDescent="0.2">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
      <c r="A92" s="307"/>
      <c r="B92" s="307"/>
      <c r="C92" s="307"/>
      <c r="D92" s="307"/>
      <c r="E92" s="307"/>
      <c r="F92" s="307"/>
      <c r="G92" s="307"/>
      <c r="H92" s="307"/>
      <c r="I92" s="307"/>
      <c r="J92" s="307"/>
      <c r="K92" s="307"/>
      <c r="L92" s="307"/>
      <c r="M92" s="307"/>
      <c r="N92" s="307"/>
      <c r="O92" s="307"/>
    </row>
    <row r="93" spans="1:15" x14ac:dyDescent="0.2">
      <c r="A93" s="307" t="s">
        <v>74</v>
      </c>
      <c r="B93" s="307"/>
      <c r="C93" s="307"/>
      <c r="D93" s="307"/>
      <c r="E93" s="307"/>
      <c r="F93" s="307"/>
      <c r="G93" s="307"/>
      <c r="H93" s="307"/>
      <c r="I93" s="307"/>
      <c r="J93" s="307"/>
      <c r="K93" s="307"/>
      <c r="L93" s="307"/>
      <c r="M93" s="307"/>
      <c r="N93" s="307"/>
      <c r="O93" s="307"/>
    </row>
    <row r="94" spans="1:15" x14ac:dyDescent="0.2">
      <c r="A94" s="122" t="s">
        <v>18</v>
      </c>
      <c r="B94" s="107" t="str">
        <f>'Year One'!B94</f>
        <v>On-Campus</v>
      </c>
      <c r="C94" s="122" t="s">
        <v>18</v>
      </c>
      <c r="D94" s="47" t="s">
        <v>207</v>
      </c>
      <c r="E94" s="104">
        <f>'Year One'!E94</f>
        <v>0.35399999999999998</v>
      </c>
      <c r="F94" s="309"/>
      <c r="G94" s="309"/>
      <c r="H94" s="47" t="s">
        <v>208</v>
      </c>
      <c r="I94" s="79">
        <f>IF(B94="On-Campus",SUM(N91-(N51+N42+N65+N84+N86)),N91)</f>
        <v>0</v>
      </c>
      <c r="J94" s="258" t="str">
        <f>BaseType</f>
        <v>MTDC</v>
      </c>
      <c r="K94" s="258"/>
      <c r="L94" s="258"/>
      <c r="M94" s="258"/>
      <c r="N94" s="65">
        <f>ROUND(SUM(E94*I94),0)</f>
        <v>0</v>
      </c>
      <c r="O94" s="120">
        <f>ROUND((O91-(O42+O51+O65+O84+O86))*E94,0)</f>
        <v>0</v>
      </c>
    </row>
    <row r="95" spans="1:15" x14ac:dyDescent="0.2">
      <c r="A95" s="258"/>
      <c r="B95" s="258"/>
      <c r="C95" s="258"/>
      <c r="D95" s="258"/>
      <c r="E95" s="258"/>
      <c r="F95" s="258"/>
      <c r="G95" s="258"/>
      <c r="H95" s="258"/>
      <c r="I95" s="258"/>
      <c r="J95" s="258"/>
      <c r="K95" s="258"/>
      <c r="L95" s="258"/>
      <c r="M95" s="258"/>
      <c r="N95" s="258"/>
      <c r="O95" s="25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304" t="s">
        <v>71</v>
      </c>
      <c r="B97" s="304"/>
      <c r="C97" s="304"/>
      <c r="D97" s="304"/>
      <c r="E97" s="304"/>
      <c r="F97" s="304"/>
      <c r="G97" s="304"/>
      <c r="H97" s="304"/>
      <c r="I97" s="304"/>
      <c r="J97" s="304"/>
      <c r="K97" s="304"/>
      <c r="L97" s="304"/>
      <c r="M97" s="304"/>
      <c r="N97" s="304"/>
      <c r="O97" s="304"/>
    </row>
    <row r="98" spans="1:16" x14ac:dyDescent="0.2">
      <c r="A98" s="304"/>
      <c r="B98" s="304"/>
      <c r="C98" s="304"/>
      <c r="D98" s="304"/>
      <c r="E98" s="304"/>
      <c r="F98" s="304"/>
      <c r="G98" s="304"/>
      <c r="H98" s="304"/>
      <c r="I98" s="304"/>
      <c r="J98" s="304"/>
      <c r="L98" s="81" t="s">
        <v>14</v>
      </c>
      <c r="M98" s="81"/>
      <c r="N98" s="255">
        <f>N96+O96</f>
        <v>0</v>
      </c>
      <c r="O98" s="255"/>
    </row>
    <row r="99" spans="1:16" x14ac:dyDescent="0.2">
      <c r="A99" s="250" t="str">
        <f>Update</f>
        <v>Template updated: 03/28/2025</v>
      </c>
      <c r="B99" s="250"/>
      <c r="C99" s="250"/>
      <c r="D99" s="250"/>
      <c r="E99" s="250"/>
      <c r="F99" s="250"/>
      <c r="G99" s="250"/>
      <c r="H99" s="250"/>
      <c r="I99" s="250"/>
      <c r="J99" s="250"/>
      <c r="K99" s="250"/>
      <c r="L99" s="250"/>
      <c r="M99" s="250"/>
      <c r="N99" s="250"/>
      <c r="O99" s="250"/>
    </row>
    <row r="100" spans="1:16" ht="15" customHeight="1" x14ac:dyDescent="0.2">
      <c r="A100" s="250" t="s">
        <v>70</v>
      </c>
      <c r="B100" s="250"/>
      <c r="C100" s="250"/>
      <c r="D100" s="250"/>
      <c r="E100" s="250"/>
      <c r="F100" s="250"/>
      <c r="G100" s="250"/>
      <c r="H100" s="250"/>
      <c r="I100" s="250"/>
      <c r="J100" s="250"/>
      <c r="K100" s="250"/>
      <c r="L100" s="250"/>
      <c r="M100" s="250"/>
      <c r="N100" s="250"/>
      <c r="O100" s="250"/>
    </row>
    <row r="101" spans="1:16" x14ac:dyDescent="0.2">
      <c r="A101" s="250"/>
      <c r="B101" s="250"/>
      <c r="C101" s="250"/>
      <c r="D101" s="250"/>
      <c r="E101" s="250"/>
      <c r="F101" s="250"/>
      <c r="G101" s="250"/>
      <c r="H101" s="250"/>
      <c r="I101" s="250"/>
      <c r="J101" s="250"/>
      <c r="K101" s="250"/>
      <c r="L101" s="250"/>
      <c r="M101" s="250"/>
      <c r="N101" s="250"/>
      <c r="O101" s="250"/>
    </row>
    <row r="102" spans="1:16" x14ac:dyDescent="0.2">
      <c r="A102" s="250"/>
      <c r="B102" s="250"/>
      <c r="C102" s="250"/>
      <c r="D102" s="250"/>
      <c r="E102" s="250"/>
      <c r="F102" s="250"/>
      <c r="G102" s="250"/>
      <c r="H102" s="250"/>
      <c r="I102" s="250"/>
      <c r="J102" s="250"/>
      <c r="K102" s="250"/>
      <c r="L102" s="250"/>
      <c r="M102" s="250"/>
      <c r="N102" s="250"/>
      <c r="O102" s="250"/>
    </row>
    <row r="103" spans="1:16" x14ac:dyDescent="0.2">
      <c r="A103" s="250"/>
      <c r="B103" s="250"/>
      <c r="C103" s="250"/>
      <c r="D103" s="250"/>
      <c r="E103" s="250"/>
      <c r="F103" s="250"/>
      <c r="G103" s="250"/>
      <c r="H103" s="250"/>
      <c r="I103" s="250"/>
      <c r="J103" s="250"/>
      <c r="K103" s="250"/>
      <c r="L103" s="250"/>
      <c r="M103" s="250"/>
      <c r="N103" s="250"/>
      <c r="O103" s="250"/>
    </row>
    <row r="104" spans="1:16" x14ac:dyDescent="0.2">
      <c r="A104" s="250"/>
      <c r="B104" s="250"/>
      <c r="C104" s="250"/>
      <c r="D104" s="250"/>
      <c r="E104" s="250"/>
      <c r="F104" s="250"/>
      <c r="G104" s="250"/>
      <c r="H104" s="250"/>
      <c r="I104" s="250"/>
      <c r="J104" s="250"/>
      <c r="K104" s="250"/>
      <c r="L104" s="250"/>
      <c r="M104" s="250"/>
      <c r="N104" s="250"/>
      <c r="O104" s="250"/>
    </row>
    <row r="105" spans="1:16" hidden="1" x14ac:dyDescent="0.2">
      <c r="A105" s="250"/>
      <c r="B105" s="250"/>
      <c r="C105" s="250"/>
      <c r="D105" s="250"/>
      <c r="E105" s="250"/>
      <c r="F105" s="250"/>
      <c r="G105" s="250"/>
      <c r="H105" s="250"/>
      <c r="I105" s="250"/>
      <c r="J105" s="250"/>
      <c r="K105" s="250"/>
      <c r="L105" s="250"/>
      <c r="M105" s="250"/>
      <c r="N105" s="250"/>
      <c r="O105" s="250"/>
    </row>
    <row r="106" spans="1:16" hidden="1" x14ac:dyDescent="0.2">
      <c r="A106" s="250"/>
      <c r="B106" s="250"/>
      <c r="C106" s="250"/>
      <c r="D106" s="250"/>
      <c r="E106" s="250"/>
      <c r="F106" s="250"/>
      <c r="G106" s="250"/>
      <c r="H106" s="250"/>
      <c r="I106" s="250"/>
      <c r="J106" s="250"/>
      <c r="K106" s="250"/>
      <c r="L106" s="250"/>
      <c r="M106" s="250"/>
      <c r="N106" s="250"/>
      <c r="O106" s="250"/>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K25:M25"/>
    <mergeCell ref="A1:O1"/>
    <mergeCell ref="A13:O13"/>
    <mergeCell ref="K14:L14"/>
    <mergeCell ref="A2:I2"/>
    <mergeCell ref="J2:K2"/>
    <mergeCell ref="L2:O2"/>
    <mergeCell ref="C3:I3"/>
    <mergeCell ref="J3:K3"/>
    <mergeCell ref="L3:O3"/>
    <mergeCell ref="C4:I4"/>
    <mergeCell ref="J4:K4"/>
    <mergeCell ref="L4:O4"/>
    <mergeCell ref="A5:O5"/>
    <mergeCell ref="A14:I14"/>
    <mergeCell ref="A56:O56"/>
    <mergeCell ref="B39:C39"/>
    <mergeCell ref="B40:C40"/>
    <mergeCell ref="B25:C25"/>
    <mergeCell ref="B31:C31"/>
    <mergeCell ref="B32:C32"/>
    <mergeCell ref="B26:C26"/>
    <mergeCell ref="B33:C33"/>
    <mergeCell ref="B47:H47"/>
    <mergeCell ref="I47:M47"/>
    <mergeCell ref="B48:H48"/>
    <mergeCell ref="I48:M48"/>
    <mergeCell ref="K26:M26"/>
    <mergeCell ref="B46:H46"/>
    <mergeCell ref="I46:M46"/>
    <mergeCell ref="A37:I37"/>
    <mergeCell ref="K37:L37"/>
    <mergeCell ref="A38:O38"/>
    <mergeCell ref="A41:O41"/>
    <mergeCell ref="A42:M42"/>
    <mergeCell ref="F40:M40"/>
    <mergeCell ref="F39:O39"/>
    <mergeCell ref="A43:O43"/>
    <mergeCell ref="C44:O44"/>
    <mergeCell ref="A50:O50"/>
    <mergeCell ref="A51:M51"/>
    <mergeCell ref="A52:O52"/>
    <mergeCell ref="C53:O53"/>
    <mergeCell ref="B54:M54"/>
    <mergeCell ref="B55:M55"/>
    <mergeCell ref="B49:H49"/>
    <mergeCell ref="I49:M49"/>
    <mergeCell ref="B27:C27"/>
    <mergeCell ref="B28:C28"/>
    <mergeCell ref="B29:C29"/>
    <mergeCell ref="G31:I31"/>
    <mergeCell ref="G32:I32"/>
    <mergeCell ref="G33:I33"/>
    <mergeCell ref="B45:H45"/>
    <mergeCell ref="I45:M45"/>
    <mergeCell ref="C61:H61"/>
    <mergeCell ref="I61:M61"/>
    <mergeCell ref="C62:H62"/>
    <mergeCell ref="I62:M62"/>
    <mergeCell ref="C63:H63"/>
    <mergeCell ref="I63:M63"/>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Lists!$A$2:$A$5</xm:f>
          </x14:formula1>
          <xm:sqref>C7:C12</xm:sqref>
        </x14:dataValidation>
        <x14:dataValidation type="list" allowBlank="1" showDropDown="1" showInputMessage="1" showErrorMessage="1" xr:uid="{00000000-0002-0000-0300-000003000000}">
          <x14:formula1>
            <xm:f>Lists!$A$8:$A$18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74" t="s">
        <v>79</v>
      </c>
      <c r="B1" s="274"/>
      <c r="C1" s="274"/>
      <c r="D1" s="274"/>
      <c r="E1" s="274"/>
      <c r="F1" s="274"/>
      <c r="G1" s="274"/>
      <c r="H1" s="274"/>
      <c r="I1" s="274"/>
      <c r="J1" s="274"/>
      <c r="K1" s="274"/>
      <c r="L1" s="274"/>
      <c r="M1" s="274"/>
      <c r="N1" s="274"/>
      <c r="O1" s="274"/>
    </row>
    <row r="2" spans="1:15" ht="13.15" customHeight="1" x14ac:dyDescent="0.2">
      <c r="A2" s="336" t="s">
        <v>44</v>
      </c>
      <c r="B2" s="337"/>
      <c r="C2" s="337"/>
      <c r="D2" s="337"/>
      <c r="E2" s="337"/>
      <c r="F2" s="337"/>
      <c r="G2" s="337"/>
      <c r="H2" s="337"/>
      <c r="I2" s="338"/>
      <c r="J2" s="339" t="s">
        <v>49</v>
      </c>
      <c r="K2" s="340"/>
      <c r="L2" s="341">
        <f>'Year One'!L2:O2</f>
        <v>0</v>
      </c>
      <c r="M2" s="342"/>
      <c r="N2" s="342"/>
      <c r="O2" s="343"/>
    </row>
    <row r="3" spans="1:15" x14ac:dyDescent="0.2">
      <c r="B3" s="54" t="s">
        <v>45</v>
      </c>
      <c r="C3" s="341">
        <f>'Year One'!C3:I3</f>
        <v>0</v>
      </c>
      <c r="D3" s="342"/>
      <c r="E3" s="342"/>
      <c r="F3" s="342"/>
      <c r="G3" s="342"/>
      <c r="H3" s="342"/>
      <c r="I3" s="343"/>
      <c r="J3" s="344" t="s">
        <v>47</v>
      </c>
      <c r="K3" s="345"/>
      <c r="L3" s="341">
        <f>'Year One'!L3:O3</f>
        <v>0</v>
      </c>
      <c r="M3" s="342"/>
      <c r="N3" s="342"/>
      <c r="O3" s="343"/>
    </row>
    <row r="4" spans="1:15" x14ac:dyDescent="0.2">
      <c r="B4" s="125" t="s">
        <v>46</v>
      </c>
      <c r="C4" s="341" t="s">
        <v>285</v>
      </c>
      <c r="D4" s="342"/>
      <c r="E4" s="342"/>
      <c r="F4" s="342"/>
      <c r="G4" s="342"/>
      <c r="H4" s="342"/>
      <c r="I4" s="343"/>
      <c r="J4" s="346" t="s">
        <v>48</v>
      </c>
      <c r="K4" s="347"/>
      <c r="L4" s="341">
        <f>'Year One'!L4:O4</f>
        <v>0</v>
      </c>
      <c r="M4" s="342"/>
      <c r="N4" s="342"/>
      <c r="O4" s="343"/>
    </row>
    <row r="5" spans="1:15" x14ac:dyDescent="0.2">
      <c r="A5" s="261"/>
      <c r="B5" s="261"/>
      <c r="C5" s="261"/>
      <c r="D5" s="261"/>
      <c r="E5" s="261"/>
      <c r="F5" s="261"/>
      <c r="G5" s="261"/>
      <c r="H5" s="261"/>
      <c r="I5" s="261"/>
      <c r="J5" s="261"/>
      <c r="K5" s="261"/>
      <c r="L5" s="261"/>
      <c r="M5" s="261"/>
      <c r="N5" s="261"/>
      <c r="O5" s="261"/>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9">
        <f>'Cost Share'!N106</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9">
        <f>'Cost Share'!N107</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9">
        <f>'Cost Share'!N108</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9">
        <f>'Cost Share'!N109</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9">
        <f>'Cost Share'!N110</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9">
        <f>'Cost Share'!N111</f>
        <v>0</v>
      </c>
    </row>
    <row r="13" spans="1:15" x14ac:dyDescent="0.2">
      <c r="A13" s="278"/>
      <c r="B13" s="276"/>
      <c r="C13" s="276"/>
      <c r="D13" s="276"/>
      <c r="E13" s="276"/>
      <c r="F13" s="276"/>
      <c r="G13" s="276"/>
      <c r="H13" s="276"/>
      <c r="I13" s="276"/>
      <c r="J13" s="276"/>
      <c r="K13" s="276"/>
      <c r="L13" s="276"/>
      <c r="M13" s="276"/>
      <c r="N13" s="276"/>
      <c r="O13" s="277"/>
    </row>
    <row r="14" spans="1:15" x14ac:dyDescent="0.2">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
      <c r="A15" s="258"/>
      <c r="B15" s="258"/>
      <c r="C15" s="258"/>
      <c r="D15" s="258"/>
      <c r="E15" s="258"/>
      <c r="F15" s="258"/>
      <c r="G15" s="258"/>
      <c r="H15" s="258"/>
      <c r="I15" s="258"/>
      <c r="J15" s="258"/>
      <c r="K15" s="258"/>
      <c r="L15" s="258"/>
      <c r="M15" s="258"/>
      <c r="N15" s="258"/>
      <c r="O15" s="258"/>
    </row>
    <row r="16" spans="1:15" s="58" customFormat="1" ht="24" x14ac:dyDescent="0.2">
      <c r="B16" s="56" t="s">
        <v>19</v>
      </c>
      <c r="C16" s="56" t="s">
        <v>144</v>
      </c>
      <c r="D16" s="112" t="s">
        <v>192</v>
      </c>
      <c r="E16" s="111" t="s">
        <v>43</v>
      </c>
      <c r="F16" s="112" t="s">
        <v>13</v>
      </c>
      <c r="G16" s="293"/>
      <c r="H16" s="294"/>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93"/>
      <c r="H17" s="294"/>
      <c r="I17" s="62">
        <f>'Year Three'!I17*1.03</f>
        <v>0</v>
      </c>
      <c r="J17" s="70">
        <f>ROUND(I17/12*D17*E17,0)</f>
        <v>0</v>
      </c>
      <c r="K17" s="64">
        <f>'Year Three'!K17*1.02</f>
        <v>0.46693152000000004</v>
      </c>
      <c r="L17" s="123"/>
      <c r="M17" s="65">
        <f>ROUND(J17*K17,0)</f>
        <v>0</v>
      </c>
      <c r="N17" s="65">
        <f>J17+M17</f>
        <v>0</v>
      </c>
      <c r="O17" s="119">
        <f>'Cost Share'!N116</f>
        <v>0</v>
      </c>
    </row>
    <row r="18" spans="1:15" x14ac:dyDescent="0.2">
      <c r="A18" s="122">
        <v>2</v>
      </c>
      <c r="B18" s="122" t="str">
        <f>'Year One'!B18</f>
        <v>insert name</v>
      </c>
      <c r="C18" s="122" t="str">
        <f>'Year One'!C18</f>
        <v>P&amp;S Salary &amp; Hourly</v>
      </c>
      <c r="D18" s="106">
        <v>0</v>
      </c>
      <c r="E18" s="40"/>
      <c r="F18" s="69">
        <f t="shared" ref="F18:F21" si="5">D18*E18</f>
        <v>0</v>
      </c>
      <c r="G18" s="293"/>
      <c r="H18" s="294"/>
      <c r="I18" s="62">
        <f>'Year Three'!I18*1.03</f>
        <v>0</v>
      </c>
      <c r="J18" s="70">
        <f t="shared" ref="J18:J21" si="6">ROUND(I18/12*D18*E18,0)</f>
        <v>0</v>
      </c>
      <c r="K18" s="64">
        <f>'Year Three'!K18*1.02</f>
        <v>0.46693152000000004</v>
      </c>
      <c r="L18" s="123"/>
      <c r="M18" s="65">
        <f t="shared" ref="M18:M21" si="7">ROUND(J18*K18,0)</f>
        <v>0</v>
      </c>
      <c r="N18" s="65">
        <f>J18+M18</f>
        <v>0</v>
      </c>
      <c r="O18" s="119">
        <f>'Cost Share'!N117</f>
        <v>0</v>
      </c>
    </row>
    <row r="19" spans="1:15" x14ac:dyDescent="0.2">
      <c r="A19" s="122">
        <v>3</v>
      </c>
      <c r="B19" s="122" t="str">
        <f>'Year One'!B19</f>
        <v>insert name</v>
      </c>
      <c r="C19" s="122" t="str">
        <f>'Year One'!C19</f>
        <v>P&amp;S Salary &amp; Hourly</v>
      </c>
      <c r="D19" s="106">
        <v>0</v>
      </c>
      <c r="E19" s="40"/>
      <c r="F19" s="69">
        <f t="shared" si="5"/>
        <v>0</v>
      </c>
      <c r="G19" s="293"/>
      <c r="H19" s="294"/>
      <c r="I19" s="62">
        <f>'Year Three'!I19*1.03</f>
        <v>0</v>
      </c>
      <c r="J19" s="70">
        <f t="shared" si="6"/>
        <v>0</v>
      </c>
      <c r="K19" s="64">
        <f>'Year Three'!K19*1.02</f>
        <v>0.46693152000000004</v>
      </c>
      <c r="L19" s="123"/>
      <c r="M19" s="65">
        <f t="shared" si="7"/>
        <v>0</v>
      </c>
      <c r="N19" s="65">
        <f>J19+M19</f>
        <v>0</v>
      </c>
      <c r="O19" s="119">
        <f>'Cost Share'!N118</f>
        <v>0</v>
      </c>
    </row>
    <row r="20" spans="1:15" x14ac:dyDescent="0.2">
      <c r="A20" s="122">
        <v>4</v>
      </c>
      <c r="B20" s="122" t="str">
        <f>'Year One'!B20</f>
        <v>insert name</v>
      </c>
      <c r="C20" s="122" t="str">
        <f>'Year One'!C20</f>
        <v>P&amp;S Salary &amp; Hourly</v>
      </c>
      <c r="D20" s="106">
        <v>0</v>
      </c>
      <c r="E20" s="40"/>
      <c r="F20" s="69">
        <f t="shared" si="5"/>
        <v>0</v>
      </c>
      <c r="G20" s="293"/>
      <c r="H20" s="294"/>
      <c r="I20" s="62">
        <f>'Year Three'!I20*1.03</f>
        <v>0</v>
      </c>
      <c r="J20" s="70">
        <f t="shared" si="6"/>
        <v>0</v>
      </c>
      <c r="K20" s="64">
        <f>'Year Three'!K20*1.02</f>
        <v>0.46693152000000004</v>
      </c>
      <c r="L20" s="123"/>
      <c r="M20" s="65">
        <f t="shared" si="7"/>
        <v>0</v>
      </c>
      <c r="N20" s="65">
        <f>J20+M20</f>
        <v>0</v>
      </c>
      <c r="O20" s="119">
        <f>'Cost Share'!N119</f>
        <v>0</v>
      </c>
    </row>
    <row r="21" spans="1:15" x14ac:dyDescent="0.2">
      <c r="A21" s="122">
        <v>5</v>
      </c>
      <c r="B21" s="122" t="str">
        <f>'Year One'!B21</f>
        <v>insert name</v>
      </c>
      <c r="C21" s="122" t="str">
        <f>'Year One'!C21</f>
        <v>P&amp;S Salary &amp; Hourly</v>
      </c>
      <c r="D21" s="106">
        <v>0</v>
      </c>
      <c r="E21" s="40"/>
      <c r="F21" s="69">
        <f t="shared" si="5"/>
        <v>0</v>
      </c>
      <c r="G21" s="293"/>
      <c r="H21" s="294"/>
      <c r="I21" s="62">
        <f>'Year Three'!I21*1.03</f>
        <v>0</v>
      </c>
      <c r="J21" s="70">
        <f t="shared" si="6"/>
        <v>0</v>
      </c>
      <c r="K21" s="64">
        <f>'Year Three'!K21*1.02</f>
        <v>0.46693152000000004</v>
      </c>
      <c r="L21" s="123"/>
      <c r="M21" s="65">
        <f t="shared" si="7"/>
        <v>0</v>
      </c>
      <c r="N21" s="65">
        <f>J21+M21</f>
        <v>0</v>
      </c>
      <c r="O21" s="119">
        <f>'Cost Share'!N120</f>
        <v>0</v>
      </c>
    </row>
    <row r="22" spans="1:15" x14ac:dyDescent="0.2">
      <c r="A22" s="258"/>
      <c r="B22" s="258"/>
      <c r="C22" s="258"/>
      <c r="D22" s="258"/>
      <c r="E22" s="258"/>
      <c r="F22" s="258"/>
      <c r="G22" s="258"/>
      <c r="H22" s="258"/>
      <c r="I22" s="258"/>
      <c r="J22" s="258"/>
      <c r="K22" s="258"/>
      <c r="L22" s="258"/>
      <c r="M22" s="258"/>
      <c r="N22" s="258"/>
      <c r="O22" s="258"/>
    </row>
    <row r="23" spans="1:15" x14ac:dyDescent="0.2">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
      <c r="A24" s="258"/>
      <c r="B24" s="258"/>
      <c r="C24" s="258"/>
      <c r="D24" s="258"/>
      <c r="E24" s="258"/>
      <c r="F24" s="258"/>
      <c r="G24" s="258"/>
      <c r="H24" s="258"/>
      <c r="I24" s="258"/>
      <c r="J24" s="258"/>
      <c r="K24" s="258"/>
      <c r="L24" s="258"/>
      <c r="M24" s="258"/>
      <c r="N24" s="258"/>
      <c r="O24" s="258"/>
    </row>
    <row r="25" spans="1:15" s="58" customFormat="1" ht="36.75" customHeight="1" x14ac:dyDescent="0.2">
      <c r="A25" s="55"/>
      <c r="B25" s="282" t="s">
        <v>273</v>
      </c>
      <c r="C25" s="283"/>
      <c r="D25" s="57" t="s">
        <v>193</v>
      </c>
      <c r="E25" s="57" t="s">
        <v>194</v>
      </c>
      <c r="F25" s="57" t="s">
        <v>195</v>
      </c>
      <c r="G25" s="108" t="s">
        <v>196</v>
      </c>
      <c r="H25" s="55"/>
      <c r="I25" s="109" t="s">
        <v>170</v>
      </c>
      <c r="J25" s="110" t="s">
        <v>20</v>
      </c>
      <c r="K25" s="295"/>
      <c r="L25" s="296"/>
      <c r="M25" s="297"/>
      <c r="N25" s="111" t="s">
        <v>250</v>
      </c>
      <c r="O25" s="111" t="s">
        <v>161</v>
      </c>
    </row>
    <row r="26" spans="1:15" x14ac:dyDescent="0.2">
      <c r="A26" s="122">
        <v>1</v>
      </c>
      <c r="B26" s="258" t="s">
        <v>23</v>
      </c>
      <c r="C26" s="258"/>
      <c r="D26" s="61"/>
      <c r="E26" s="40"/>
      <c r="F26" s="61"/>
      <c r="G26" s="61"/>
      <c r="H26" s="71"/>
      <c r="I26" s="89">
        <v>0</v>
      </c>
      <c r="J26" s="65">
        <f>ROUND((D26*I26*E26)+(F26*I26*G26),0)</f>
        <v>0</v>
      </c>
      <c r="K26" s="295"/>
      <c r="L26" s="296"/>
      <c r="M26" s="297"/>
      <c r="N26" s="65">
        <f>J26</f>
        <v>0</v>
      </c>
      <c r="O26" s="119">
        <f>'Cost Share'!N125</f>
        <v>0</v>
      </c>
    </row>
    <row r="27" spans="1:15" x14ac:dyDescent="0.2">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Share'!N126</f>
        <v>0</v>
      </c>
    </row>
    <row r="28" spans="1:15" x14ac:dyDescent="0.2">
      <c r="A28" s="122">
        <v>3</v>
      </c>
      <c r="B28" s="258" t="s">
        <v>6</v>
      </c>
      <c r="C28" s="258"/>
      <c r="D28" s="61"/>
      <c r="E28" s="40"/>
      <c r="F28" s="61"/>
      <c r="G28" s="61"/>
      <c r="H28" s="71"/>
      <c r="I28" s="89">
        <v>0</v>
      </c>
      <c r="J28" s="65">
        <f t="shared" si="8"/>
        <v>0</v>
      </c>
      <c r="K28" s="295"/>
      <c r="L28" s="296"/>
      <c r="M28" s="297"/>
      <c r="N28" s="65">
        <f t="shared" si="9"/>
        <v>0</v>
      </c>
      <c r="O28" s="119">
        <f>'Cost Share'!N127</f>
        <v>0</v>
      </c>
    </row>
    <row r="29" spans="1:15" x14ac:dyDescent="0.2">
      <c r="A29" s="122">
        <v>4</v>
      </c>
      <c r="B29" s="258" t="s">
        <v>6</v>
      </c>
      <c r="C29" s="258"/>
      <c r="D29" s="61"/>
      <c r="E29" s="40"/>
      <c r="F29" s="61"/>
      <c r="G29" s="61"/>
      <c r="H29" s="71"/>
      <c r="I29" s="89">
        <v>0</v>
      </c>
      <c r="J29" s="65">
        <f t="shared" si="8"/>
        <v>0</v>
      </c>
      <c r="K29" s="295"/>
      <c r="L29" s="296"/>
      <c r="M29" s="297"/>
      <c r="N29" s="65">
        <f t="shared" si="9"/>
        <v>0</v>
      </c>
      <c r="O29" s="119">
        <f>'Cost Share'!N128</f>
        <v>0</v>
      </c>
    </row>
    <row r="30" spans="1:15" x14ac:dyDescent="0.2">
      <c r="A30" s="258"/>
      <c r="B30" s="258"/>
      <c r="C30" s="258"/>
      <c r="D30" s="258"/>
      <c r="E30" s="258"/>
      <c r="F30" s="258"/>
      <c r="G30" s="258"/>
      <c r="H30" s="258"/>
      <c r="I30" s="258"/>
      <c r="J30" s="258"/>
      <c r="K30" s="258"/>
      <c r="L30" s="258"/>
      <c r="M30" s="258"/>
      <c r="N30" s="258"/>
      <c r="O30" s="258"/>
    </row>
    <row r="31" spans="1:15" ht="24" x14ac:dyDescent="0.2">
      <c r="A31" s="122"/>
      <c r="B31" s="282" t="s">
        <v>274</v>
      </c>
      <c r="C31" s="283"/>
      <c r="D31" s="113" t="s">
        <v>197</v>
      </c>
      <c r="E31" s="114" t="s">
        <v>73</v>
      </c>
      <c r="F31" s="114" t="s">
        <v>17</v>
      </c>
      <c r="G31" s="334"/>
      <c r="H31" s="334"/>
      <c r="I31" s="334"/>
      <c r="J31" s="113" t="s">
        <v>20</v>
      </c>
      <c r="K31" s="329"/>
      <c r="L31" s="330"/>
      <c r="M31" s="331"/>
      <c r="N31" s="111" t="s">
        <v>250</v>
      </c>
      <c r="O31" s="111" t="s">
        <v>161</v>
      </c>
    </row>
    <row r="32" spans="1:15" x14ac:dyDescent="0.2">
      <c r="A32" s="122">
        <v>5</v>
      </c>
      <c r="B32" s="284" t="s">
        <v>0</v>
      </c>
      <c r="C32" s="285"/>
      <c r="D32" s="61"/>
      <c r="E32" s="59">
        <v>0</v>
      </c>
      <c r="F32" s="73">
        <f>'Year Three'!F32*1.03</f>
        <v>13506.105720000003</v>
      </c>
      <c r="G32" s="299"/>
      <c r="H32" s="299"/>
      <c r="I32" s="299"/>
      <c r="J32" s="66">
        <f>ROUND((D32*E32*F32),0)</f>
        <v>0</v>
      </c>
      <c r="K32" s="329"/>
      <c r="L32" s="330"/>
      <c r="M32" s="331"/>
      <c r="N32" s="74">
        <f>J32</f>
        <v>0</v>
      </c>
      <c r="O32" s="119">
        <f>'Cost Share'!N131</f>
        <v>0</v>
      </c>
    </row>
    <row r="33" spans="1:15" x14ac:dyDescent="0.2">
      <c r="A33" s="122">
        <v>6</v>
      </c>
      <c r="B33" s="284" t="s">
        <v>0</v>
      </c>
      <c r="C33" s="285"/>
      <c r="D33" s="61"/>
      <c r="E33" s="59">
        <v>0</v>
      </c>
      <c r="F33" s="73">
        <f>'Year Three'!F33*1.03</f>
        <v>13506.105720000003</v>
      </c>
      <c r="G33" s="299"/>
      <c r="H33" s="299"/>
      <c r="I33" s="299"/>
      <c r="J33" s="66">
        <f>ROUND((D33*E33*F33),0)</f>
        <v>0</v>
      </c>
      <c r="K33" s="329"/>
      <c r="L33" s="330"/>
      <c r="M33" s="331"/>
      <c r="N33" s="74">
        <f>J33</f>
        <v>0</v>
      </c>
      <c r="O33" s="119">
        <f>'Cost Share'!N132</f>
        <v>0</v>
      </c>
    </row>
    <row r="34" spans="1:15" x14ac:dyDescent="0.2">
      <c r="A34" s="258"/>
      <c r="B34" s="258"/>
      <c r="C34" s="258"/>
      <c r="D34" s="258"/>
      <c r="E34" s="258"/>
      <c r="F34" s="258"/>
      <c r="G34" s="258"/>
      <c r="H34" s="258"/>
      <c r="I34" s="258"/>
      <c r="J34" s="258"/>
      <c r="K34" s="258"/>
      <c r="L34" s="258"/>
      <c r="M34" s="258"/>
      <c r="N34" s="258"/>
      <c r="O34" s="258"/>
    </row>
    <row r="35" spans="1:15" x14ac:dyDescent="0.2">
      <c r="A35" s="264" t="s">
        <v>209</v>
      </c>
      <c r="B35" s="264"/>
      <c r="C35" s="264"/>
      <c r="D35" s="264"/>
      <c r="E35" s="264"/>
      <c r="F35" s="264"/>
      <c r="G35" s="264"/>
      <c r="H35" s="264"/>
      <c r="I35" s="264"/>
      <c r="J35" s="75">
        <f>SUM(J26:J33)</f>
        <v>0</v>
      </c>
      <c r="K35" s="348"/>
      <c r="L35" s="349"/>
      <c r="M35" s="350"/>
      <c r="N35" s="67">
        <f>SUM(N26:N33)</f>
        <v>0</v>
      </c>
      <c r="O35" s="120">
        <f>SUM(O26:O33)</f>
        <v>0</v>
      </c>
    </row>
    <row r="36" spans="1:15" ht="26.1" customHeight="1" x14ac:dyDescent="0.2">
      <c r="A36" s="278"/>
      <c r="B36" s="276"/>
      <c r="C36" s="276"/>
      <c r="D36" s="276"/>
      <c r="E36" s="276"/>
      <c r="F36" s="276"/>
      <c r="G36" s="276"/>
      <c r="H36" s="276"/>
      <c r="I36" s="277"/>
      <c r="J36" s="57" t="s">
        <v>251</v>
      </c>
      <c r="K36" s="278"/>
      <c r="L36" s="277"/>
      <c r="M36" s="57" t="s">
        <v>252</v>
      </c>
      <c r="N36" s="57" t="s">
        <v>253</v>
      </c>
      <c r="O36" s="238" t="s">
        <v>249</v>
      </c>
    </row>
    <row r="37" spans="1:15" x14ac:dyDescent="0.2">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
      <c r="A38" s="258"/>
      <c r="B38" s="258"/>
      <c r="C38" s="258"/>
      <c r="D38" s="258"/>
      <c r="E38" s="258"/>
      <c r="F38" s="258"/>
      <c r="G38" s="258"/>
      <c r="H38" s="258"/>
      <c r="I38" s="258"/>
      <c r="J38" s="258"/>
      <c r="K38" s="258"/>
      <c r="L38" s="258"/>
      <c r="M38" s="258"/>
      <c r="N38" s="258"/>
      <c r="O38" s="258"/>
    </row>
    <row r="39" spans="1:15" ht="24" customHeight="1" x14ac:dyDescent="0.2">
      <c r="A39" s="122"/>
      <c r="B39" s="282" t="s">
        <v>29</v>
      </c>
      <c r="C39" s="283"/>
      <c r="D39" s="57" t="s">
        <v>275</v>
      </c>
      <c r="E39" s="113" t="s">
        <v>197</v>
      </c>
      <c r="F39" s="279" t="s">
        <v>18</v>
      </c>
      <c r="G39" s="280"/>
      <c r="H39" s="280"/>
      <c r="I39" s="280"/>
      <c r="J39" s="280"/>
      <c r="K39" s="280"/>
      <c r="L39" s="280"/>
      <c r="M39" s="280"/>
      <c r="N39" s="280"/>
      <c r="O39" s="335"/>
    </row>
    <row r="40" spans="1:15" x14ac:dyDescent="0.2">
      <c r="A40" s="122">
        <v>1</v>
      </c>
      <c r="B40" s="284" t="s">
        <v>29</v>
      </c>
      <c r="C40" s="285"/>
      <c r="D40" s="76">
        <f>SUM('Year Three'!D40*0.04)+'Year Three'!D40</f>
        <v>11597.34784</v>
      </c>
      <c r="E40" s="124"/>
      <c r="F40" s="300"/>
      <c r="G40" s="300"/>
      <c r="H40" s="300"/>
      <c r="I40" s="300"/>
      <c r="J40" s="300"/>
      <c r="K40" s="300"/>
      <c r="L40" s="300"/>
      <c r="M40" s="300"/>
      <c r="N40" s="90">
        <f>ROUND(SUM(D40*E40),0)</f>
        <v>0</v>
      </c>
      <c r="O40" s="77">
        <v>0</v>
      </c>
    </row>
    <row r="41" spans="1:15" x14ac:dyDescent="0.2">
      <c r="A41" s="258"/>
      <c r="B41" s="258"/>
      <c r="C41" s="258"/>
      <c r="D41" s="258"/>
      <c r="E41" s="258"/>
      <c r="F41" s="258"/>
      <c r="G41" s="258"/>
      <c r="H41" s="258"/>
      <c r="I41" s="258"/>
      <c r="J41" s="258"/>
      <c r="K41" s="258"/>
      <c r="L41" s="258"/>
      <c r="M41" s="258"/>
      <c r="N41" s="258"/>
      <c r="O41" s="258"/>
    </row>
    <row r="42" spans="1:15" x14ac:dyDescent="0.2">
      <c r="A42" s="264" t="s">
        <v>83</v>
      </c>
      <c r="B42" s="264"/>
      <c r="C42" s="264"/>
      <c r="D42" s="264"/>
      <c r="E42" s="264"/>
      <c r="F42" s="264"/>
      <c r="G42" s="264"/>
      <c r="H42" s="264"/>
      <c r="I42" s="264"/>
      <c r="J42" s="264"/>
      <c r="K42" s="264"/>
      <c r="L42" s="264"/>
      <c r="M42" s="264"/>
      <c r="N42" s="67">
        <f>N40</f>
        <v>0</v>
      </c>
      <c r="O42" s="120">
        <f>SUM(O40)</f>
        <v>0</v>
      </c>
    </row>
    <row r="43" spans="1:15" x14ac:dyDescent="0.2">
      <c r="A43" s="258"/>
      <c r="B43" s="258"/>
      <c r="C43" s="258"/>
      <c r="D43" s="258"/>
      <c r="E43" s="258"/>
      <c r="F43" s="258"/>
      <c r="G43" s="258"/>
      <c r="H43" s="258"/>
      <c r="I43" s="258"/>
      <c r="J43" s="258"/>
      <c r="K43" s="258"/>
      <c r="L43" s="258"/>
      <c r="M43" s="258"/>
      <c r="N43" s="258"/>
      <c r="O43" s="258"/>
    </row>
    <row r="44" spans="1:15" x14ac:dyDescent="0.2">
      <c r="A44" s="122"/>
      <c r="B44" s="125" t="s">
        <v>25</v>
      </c>
      <c r="C44" s="258" t="s">
        <v>287</v>
      </c>
      <c r="D44" s="258"/>
      <c r="E44" s="258"/>
      <c r="F44" s="258"/>
      <c r="G44" s="258"/>
      <c r="H44" s="258"/>
      <c r="I44" s="258"/>
      <c r="J44" s="258"/>
      <c r="K44" s="258"/>
      <c r="L44" s="258"/>
      <c r="M44" s="258"/>
      <c r="N44" s="258"/>
      <c r="O44" s="258"/>
    </row>
    <row r="45" spans="1:15" x14ac:dyDescent="0.2">
      <c r="A45" s="122">
        <v>1</v>
      </c>
      <c r="B45" s="273" t="s">
        <v>18</v>
      </c>
      <c r="C45" s="273"/>
      <c r="D45" s="273"/>
      <c r="E45" s="273"/>
      <c r="F45" s="273"/>
      <c r="G45" s="273"/>
      <c r="H45" s="273"/>
      <c r="I45" s="269" t="s">
        <v>18</v>
      </c>
      <c r="J45" s="269"/>
      <c r="K45" s="269"/>
      <c r="L45" s="269"/>
      <c r="M45" s="269"/>
      <c r="N45" s="72">
        <v>0</v>
      </c>
      <c r="O45" s="78">
        <v>0</v>
      </c>
    </row>
    <row r="46" spans="1:15" x14ac:dyDescent="0.2">
      <c r="A46" s="122">
        <v>2</v>
      </c>
      <c r="B46" s="273"/>
      <c r="C46" s="273"/>
      <c r="D46" s="273"/>
      <c r="E46" s="273"/>
      <c r="F46" s="273"/>
      <c r="G46" s="273"/>
      <c r="H46" s="273"/>
      <c r="I46" s="269"/>
      <c r="J46" s="269"/>
      <c r="K46" s="269"/>
      <c r="L46" s="269"/>
      <c r="M46" s="269"/>
      <c r="N46" s="72">
        <v>0</v>
      </c>
      <c r="O46" s="78">
        <v>0</v>
      </c>
    </row>
    <row r="47" spans="1:15" x14ac:dyDescent="0.2">
      <c r="A47" s="122">
        <v>3</v>
      </c>
      <c r="B47" s="273"/>
      <c r="C47" s="273"/>
      <c r="D47" s="273"/>
      <c r="E47" s="273"/>
      <c r="F47" s="273"/>
      <c r="G47" s="273"/>
      <c r="H47" s="273"/>
      <c r="I47" s="269"/>
      <c r="J47" s="269"/>
      <c r="K47" s="269"/>
      <c r="L47" s="269"/>
      <c r="M47" s="269"/>
      <c r="N47" s="72">
        <v>0</v>
      </c>
      <c r="O47" s="78">
        <v>0</v>
      </c>
    </row>
    <row r="48" spans="1:15" x14ac:dyDescent="0.2">
      <c r="A48" s="122">
        <v>4</v>
      </c>
      <c r="B48" s="273"/>
      <c r="C48" s="273"/>
      <c r="D48" s="273"/>
      <c r="E48" s="273"/>
      <c r="F48" s="273"/>
      <c r="G48" s="273"/>
      <c r="H48" s="273"/>
      <c r="I48" s="269"/>
      <c r="J48" s="269"/>
      <c r="K48" s="269"/>
      <c r="L48" s="269"/>
      <c r="M48" s="269"/>
      <c r="N48" s="72">
        <v>0</v>
      </c>
      <c r="O48" s="78">
        <v>0</v>
      </c>
    </row>
    <row r="49" spans="1:15" x14ac:dyDescent="0.2">
      <c r="A49" s="122">
        <v>5</v>
      </c>
      <c r="B49" s="273"/>
      <c r="C49" s="273"/>
      <c r="D49" s="273"/>
      <c r="E49" s="273"/>
      <c r="F49" s="273"/>
      <c r="G49" s="273"/>
      <c r="H49" s="273"/>
      <c r="I49" s="269"/>
      <c r="J49" s="269"/>
      <c r="K49" s="269"/>
      <c r="L49" s="269"/>
      <c r="M49" s="269"/>
      <c r="N49" s="72">
        <v>0</v>
      </c>
      <c r="O49" s="78">
        <v>0</v>
      </c>
    </row>
    <row r="50" spans="1:15" x14ac:dyDescent="0.2">
      <c r="A50" s="258"/>
      <c r="B50" s="258"/>
      <c r="C50" s="258"/>
      <c r="D50" s="258"/>
      <c r="E50" s="258"/>
      <c r="F50" s="258"/>
      <c r="G50" s="258"/>
      <c r="H50" s="258"/>
      <c r="I50" s="258"/>
      <c r="J50" s="258"/>
      <c r="K50" s="258"/>
      <c r="L50" s="258"/>
      <c r="M50" s="258"/>
      <c r="N50" s="258"/>
      <c r="O50" s="258"/>
    </row>
    <row r="51" spans="1:15" x14ac:dyDescent="0.2">
      <c r="A51" s="264" t="s">
        <v>84</v>
      </c>
      <c r="B51" s="264"/>
      <c r="C51" s="264"/>
      <c r="D51" s="264"/>
      <c r="E51" s="264"/>
      <c r="F51" s="264"/>
      <c r="G51" s="264"/>
      <c r="H51" s="264"/>
      <c r="I51" s="264"/>
      <c r="J51" s="264"/>
      <c r="K51" s="264"/>
      <c r="L51" s="264"/>
      <c r="M51" s="264"/>
      <c r="N51" s="67">
        <f>ROUND(SUM(N45:N49),0)</f>
        <v>0</v>
      </c>
      <c r="O51" s="120">
        <f>ROUND(SUM(O45:O49),0)</f>
        <v>0</v>
      </c>
    </row>
    <row r="52" spans="1:15" x14ac:dyDescent="0.2">
      <c r="A52" s="258"/>
      <c r="B52" s="258"/>
      <c r="C52" s="258"/>
      <c r="D52" s="258"/>
      <c r="E52" s="258"/>
      <c r="F52" s="258"/>
      <c r="G52" s="258"/>
      <c r="H52" s="258"/>
      <c r="I52" s="258"/>
      <c r="J52" s="258"/>
      <c r="K52" s="258"/>
      <c r="L52" s="258"/>
      <c r="M52" s="258"/>
      <c r="N52" s="258"/>
      <c r="O52" s="258"/>
    </row>
    <row r="53" spans="1:15" x14ac:dyDescent="0.2">
      <c r="A53" s="122"/>
      <c r="B53" s="125" t="s">
        <v>9</v>
      </c>
      <c r="C53" s="258" t="s">
        <v>164</v>
      </c>
      <c r="D53" s="258"/>
      <c r="E53" s="258"/>
      <c r="F53" s="258"/>
      <c r="G53" s="258"/>
      <c r="H53" s="258"/>
      <c r="I53" s="258"/>
      <c r="J53" s="258"/>
      <c r="K53" s="258"/>
      <c r="L53" s="258"/>
      <c r="M53" s="258"/>
      <c r="N53" s="258"/>
      <c r="O53" s="258"/>
    </row>
    <row r="54" spans="1:15" x14ac:dyDescent="0.2">
      <c r="A54" s="122">
        <v>1</v>
      </c>
      <c r="B54" s="258" t="s">
        <v>1</v>
      </c>
      <c r="C54" s="258"/>
      <c r="D54" s="258"/>
      <c r="E54" s="258"/>
      <c r="F54" s="258"/>
      <c r="G54" s="258"/>
      <c r="H54" s="258"/>
      <c r="I54" s="258"/>
      <c r="J54" s="258"/>
      <c r="K54" s="258"/>
      <c r="L54" s="258"/>
      <c r="M54" s="258"/>
      <c r="N54" s="74">
        <f>SUM(Travel!M58)</f>
        <v>0</v>
      </c>
      <c r="O54" s="78">
        <v>0</v>
      </c>
    </row>
    <row r="55" spans="1:15" x14ac:dyDescent="0.2">
      <c r="A55" s="122">
        <v>2</v>
      </c>
      <c r="B55" s="258" t="s">
        <v>7</v>
      </c>
      <c r="C55" s="258"/>
      <c r="D55" s="258"/>
      <c r="E55" s="258"/>
      <c r="F55" s="258"/>
      <c r="G55" s="258"/>
      <c r="H55" s="258"/>
      <c r="I55" s="258"/>
      <c r="J55" s="258"/>
      <c r="K55" s="258"/>
      <c r="L55" s="258"/>
      <c r="M55" s="258"/>
      <c r="N55" s="74">
        <f>SUM(Travel!AC58)</f>
        <v>0</v>
      </c>
      <c r="O55" s="78">
        <v>0</v>
      </c>
    </row>
    <row r="56" spans="1:15" x14ac:dyDescent="0.2">
      <c r="A56" s="311"/>
      <c r="B56" s="311"/>
      <c r="C56" s="311"/>
      <c r="D56" s="311"/>
      <c r="E56" s="311"/>
      <c r="F56" s="311"/>
      <c r="G56" s="311"/>
      <c r="H56" s="311"/>
      <c r="I56" s="311"/>
      <c r="J56" s="311"/>
      <c r="K56" s="311"/>
      <c r="L56" s="311"/>
      <c r="M56" s="311"/>
      <c r="N56" s="311"/>
      <c r="O56" s="311"/>
    </row>
    <row r="57" spans="1:15" x14ac:dyDescent="0.2">
      <c r="A57" s="264" t="s">
        <v>85</v>
      </c>
      <c r="B57" s="264"/>
      <c r="C57" s="264"/>
      <c r="D57" s="264"/>
      <c r="E57" s="264"/>
      <c r="F57" s="264"/>
      <c r="G57" s="264"/>
      <c r="H57" s="264"/>
      <c r="I57" s="264"/>
      <c r="J57" s="264"/>
      <c r="K57" s="264"/>
      <c r="L57" s="264"/>
      <c r="M57" s="264"/>
      <c r="N57" s="67">
        <f>ROUND(SUM(N54:N55),0)</f>
        <v>0</v>
      </c>
      <c r="O57" s="120">
        <f>ROUND(SUM(O54:O55),0)</f>
        <v>0</v>
      </c>
    </row>
    <row r="58" spans="1:15" x14ac:dyDescent="0.2">
      <c r="A58" s="258"/>
      <c r="B58" s="258"/>
      <c r="C58" s="258"/>
      <c r="D58" s="258"/>
      <c r="E58" s="258"/>
      <c r="F58" s="258"/>
      <c r="G58" s="258"/>
      <c r="H58" s="258"/>
      <c r="I58" s="258"/>
      <c r="J58" s="258"/>
      <c r="K58" s="258"/>
      <c r="L58" s="258"/>
      <c r="M58" s="258"/>
      <c r="N58" s="258"/>
      <c r="O58" s="258"/>
    </row>
    <row r="59" spans="1:15" x14ac:dyDescent="0.2">
      <c r="A59" s="122"/>
      <c r="B59" s="125" t="s">
        <v>27</v>
      </c>
      <c r="C59" s="258" t="s">
        <v>165</v>
      </c>
      <c r="D59" s="258"/>
      <c r="E59" s="258"/>
      <c r="F59" s="258"/>
      <c r="G59" s="258"/>
      <c r="H59" s="258"/>
      <c r="I59" s="258"/>
      <c r="J59" s="258"/>
      <c r="K59" s="258"/>
      <c r="L59" s="258"/>
      <c r="M59" s="258"/>
      <c r="N59" s="258"/>
      <c r="O59" s="258"/>
    </row>
    <row r="60" spans="1:15" x14ac:dyDescent="0.2">
      <c r="A60" s="122">
        <v>1</v>
      </c>
      <c r="B60" s="122" t="s">
        <v>8</v>
      </c>
      <c r="C60" s="273" t="s">
        <v>18</v>
      </c>
      <c r="D60" s="273"/>
      <c r="E60" s="273"/>
      <c r="F60" s="273"/>
      <c r="G60" s="273"/>
      <c r="H60" s="273"/>
      <c r="I60" s="298"/>
      <c r="J60" s="298"/>
      <c r="K60" s="298"/>
      <c r="L60" s="298"/>
      <c r="M60" s="298"/>
      <c r="N60" s="72">
        <v>0</v>
      </c>
      <c r="O60" s="78">
        <v>0</v>
      </c>
    </row>
    <row r="61" spans="1:15" x14ac:dyDescent="0.2">
      <c r="A61" s="122">
        <v>2</v>
      </c>
      <c r="B61" s="122" t="s">
        <v>198</v>
      </c>
      <c r="C61" s="273"/>
      <c r="D61" s="273"/>
      <c r="E61" s="273"/>
      <c r="F61" s="273"/>
      <c r="G61" s="273"/>
      <c r="H61" s="273"/>
      <c r="I61" s="298"/>
      <c r="J61" s="298"/>
      <c r="K61" s="298"/>
      <c r="L61" s="298"/>
      <c r="M61" s="298"/>
      <c r="N61" s="72">
        <v>0</v>
      </c>
      <c r="O61" s="78">
        <v>0</v>
      </c>
    </row>
    <row r="62" spans="1:15" x14ac:dyDescent="0.2">
      <c r="A62" s="122">
        <v>3</v>
      </c>
      <c r="B62" s="122" t="s">
        <v>10</v>
      </c>
      <c r="C62" s="273"/>
      <c r="D62" s="273"/>
      <c r="E62" s="273"/>
      <c r="F62" s="273"/>
      <c r="G62" s="273"/>
      <c r="H62" s="273"/>
      <c r="I62" s="298"/>
      <c r="J62" s="298"/>
      <c r="K62" s="298"/>
      <c r="L62" s="298"/>
      <c r="M62" s="298"/>
      <c r="N62" s="72">
        <v>0</v>
      </c>
      <c r="O62" s="78">
        <v>0</v>
      </c>
    </row>
    <row r="63" spans="1:15" x14ac:dyDescent="0.2">
      <c r="A63" s="122">
        <v>4</v>
      </c>
      <c r="B63" s="122" t="s">
        <v>101</v>
      </c>
      <c r="C63" s="273"/>
      <c r="D63" s="273"/>
      <c r="E63" s="273"/>
      <c r="F63" s="273"/>
      <c r="G63" s="273"/>
      <c r="H63" s="273"/>
      <c r="I63" s="298"/>
      <c r="J63" s="298"/>
      <c r="K63" s="298"/>
      <c r="L63" s="298"/>
      <c r="M63" s="298"/>
      <c r="N63" s="72">
        <v>0</v>
      </c>
      <c r="O63" s="78">
        <v>0</v>
      </c>
    </row>
    <row r="64" spans="1:15" x14ac:dyDescent="0.2">
      <c r="A64" s="258"/>
      <c r="B64" s="258"/>
      <c r="C64" s="258"/>
      <c r="D64" s="258"/>
      <c r="E64" s="258"/>
      <c r="F64" s="258"/>
      <c r="G64" s="258"/>
      <c r="H64" s="258"/>
      <c r="I64" s="258"/>
      <c r="J64" s="258"/>
      <c r="K64" s="258"/>
      <c r="L64" s="258"/>
      <c r="M64" s="258"/>
      <c r="N64" s="258"/>
      <c r="O64" s="258"/>
    </row>
    <row r="65" spans="1:15" x14ac:dyDescent="0.2">
      <c r="A65" s="264" t="s">
        <v>86</v>
      </c>
      <c r="B65" s="264"/>
      <c r="C65" s="264"/>
      <c r="D65" s="264"/>
      <c r="E65" s="264"/>
      <c r="F65" s="264"/>
      <c r="G65" s="264"/>
      <c r="H65" s="264"/>
      <c r="I65" s="264"/>
      <c r="J65" s="264"/>
      <c r="K65" s="264"/>
      <c r="L65" s="264"/>
      <c r="M65" s="264"/>
      <c r="N65" s="67">
        <f>ROUND(SUM(N60:N63),0)</f>
        <v>0</v>
      </c>
      <c r="O65" s="120">
        <f>ROUND(SUM(O60:O63),0)</f>
        <v>0</v>
      </c>
    </row>
    <row r="66" spans="1:15" x14ac:dyDescent="0.2">
      <c r="A66" s="266"/>
      <c r="B66" s="266"/>
      <c r="C66" s="266"/>
      <c r="D66" s="266"/>
      <c r="E66" s="266"/>
      <c r="F66" s="266"/>
      <c r="G66" s="266"/>
      <c r="H66" s="266"/>
      <c r="I66" s="266"/>
      <c r="J66" s="266"/>
      <c r="K66" s="266"/>
      <c r="L66" s="266"/>
      <c r="M66" s="266"/>
      <c r="N66" s="266"/>
      <c r="O66" s="266"/>
    </row>
    <row r="67" spans="1:15" x14ac:dyDescent="0.2">
      <c r="A67" s="122"/>
      <c r="B67" s="125" t="s">
        <v>3</v>
      </c>
      <c r="C67" s="258" t="s">
        <v>18</v>
      </c>
      <c r="D67" s="258"/>
      <c r="E67" s="258"/>
      <c r="F67" s="258"/>
      <c r="G67" s="258"/>
      <c r="H67" s="258"/>
      <c r="I67" s="258"/>
      <c r="J67" s="258"/>
      <c r="K67" s="258"/>
      <c r="L67" s="258"/>
      <c r="M67" s="258"/>
      <c r="N67" s="258"/>
      <c r="O67" s="258"/>
    </row>
    <row r="68" spans="1:15" x14ac:dyDescent="0.2">
      <c r="A68" s="122">
        <v>1</v>
      </c>
      <c r="B68" s="122" t="s">
        <v>102</v>
      </c>
      <c r="C68" s="273" t="s">
        <v>18</v>
      </c>
      <c r="D68" s="273"/>
      <c r="E68" s="273"/>
      <c r="F68" s="273"/>
      <c r="G68" s="273"/>
      <c r="H68" s="273"/>
      <c r="I68" s="298"/>
      <c r="J68" s="298"/>
      <c r="K68" s="298"/>
      <c r="L68" s="298"/>
      <c r="M68" s="298"/>
      <c r="N68" s="72">
        <v>0</v>
      </c>
      <c r="O68" s="78">
        <v>0</v>
      </c>
    </row>
    <row r="69" spans="1:15" x14ac:dyDescent="0.2">
      <c r="A69" s="122">
        <v>2</v>
      </c>
      <c r="B69" s="122" t="s">
        <v>102</v>
      </c>
      <c r="C69" s="273"/>
      <c r="D69" s="273"/>
      <c r="E69" s="273"/>
      <c r="F69" s="273"/>
      <c r="G69" s="273"/>
      <c r="H69" s="273"/>
      <c r="I69" s="298"/>
      <c r="J69" s="298"/>
      <c r="K69" s="298"/>
      <c r="L69" s="298"/>
      <c r="M69" s="298"/>
      <c r="N69" s="72">
        <v>0</v>
      </c>
      <c r="O69" s="78">
        <v>0</v>
      </c>
    </row>
    <row r="70" spans="1:15" x14ac:dyDescent="0.2">
      <c r="A70" s="122">
        <v>3</v>
      </c>
      <c r="B70" s="122" t="s">
        <v>102</v>
      </c>
      <c r="C70" s="273"/>
      <c r="D70" s="273"/>
      <c r="E70" s="273"/>
      <c r="F70" s="273"/>
      <c r="G70" s="273"/>
      <c r="H70" s="273"/>
      <c r="I70" s="298"/>
      <c r="J70" s="298"/>
      <c r="K70" s="298"/>
      <c r="L70" s="298"/>
      <c r="M70" s="298"/>
      <c r="N70" s="72">
        <v>0</v>
      </c>
      <c r="O70" s="78">
        <v>0</v>
      </c>
    </row>
    <row r="71" spans="1:15" x14ac:dyDescent="0.2">
      <c r="A71" s="122">
        <v>4</v>
      </c>
      <c r="B71" s="122" t="s">
        <v>102</v>
      </c>
      <c r="C71" s="273"/>
      <c r="D71" s="273"/>
      <c r="E71" s="273"/>
      <c r="F71" s="273"/>
      <c r="G71" s="273"/>
      <c r="H71" s="273"/>
      <c r="I71" s="298"/>
      <c r="J71" s="298"/>
      <c r="K71" s="298"/>
      <c r="L71" s="298"/>
      <c r="M71" s="298"/>
      <c r="N71" s="72">
        <v>0</v>
      </c>
      <c r="O71" s="78">
        <v>0</v>
      </c>
    </row>
    <row r="72" spans="1:15" x14ac:dyDescent="0.2">
      <c r="A72" s="258"/>
      <c r="B72" s="258"/>
      <c r="C72" s="258"/>
      <c r="D72" s="258"/>
      <c r="E72" s="258"/>
      <c r="F72" s="258"/>
      <c r="G72" s="258"/>
      <c r="H72" s="258"/>
      <c r="I72" s="258"/>
      <c r="J72" s="258"/>
      <c r="K72" s="258"/>
      <c r="L72" s="258"/>
      <c r="M72" s="258"/>
      <c r="N72" s="258"/>
      <c r="O72" s="258"/>
    </row>
    <row r="73" spans="1:15" x14ac:dyDescent="0.2">
      <c r="A73" s="264" t="s">
        <v>105</v>
      </c>
      <c r="B73" s="264"/>
      <c r="C73" s="264"/>
      <c r="D73" s="264"/>
      <c r="E73" s="264"/>
      <c r="F73" s="264"/>
      <c r="G73" s="264"/>
      <c r="H73" s="264"/>
      <c r="I73" s="264"/>
      <c r="J73" s="264"/>
      <c r="K73" s="264"/>
      <c r="L73" s="264"/>
      <c r="M73" s="264"/>
      <c r="N73" s="67">
        <f>ROUND(SUM(N68:N71),0)</f>
        <v>0</v>
      </c>
      <c r="O73" s="120">
        <f>ROUND(SUM(O68:O71),0)</f>
        <v>0</v>
      </c>
    </row>
    <row r="74" spans="1:15" x14ac:dyDescent="0.2">
      <c r="A74" s="266"/>
      <c r="B74" s="266"/>
      <c r="C74" s="266"/>
      <c r="D74" s="266"/>
      <c r="E74" s="266"/>
      <c r="F74" s="266"/>
      <c r="G74" s="266"/>
      <c r="H74" s="266"/>
      <c r="I74" s="266"/>
      <c r="J74" s="266"/>
      <c r="K74" s="266"/>
      <c r="L74" s="266"/>
      <c r="M74" s="266"/>
      <c r="N74" s="266"/>
      <c r="O74" s="266"/>
    </row>
    <row r="75" spans="1:15" x14ac:dyDescent="0.2">
      <c r="A75" s="122"/>
      <c r="B75" s="125" t="s">
        <v>26</v>
      </c>
      <c r="C75" s="258"/>
      <c r="D75" s="258"/>
      <c r="E75" s="258"/>
      <c r="F75" s="258"/>
      <c r="G75" s="258"/>
      <c r="H75" s="258"/>
      <c r="I75" s="258"/>
      <c r="J75" s="258"/>
      <c r="K75" s="258"/>
      <c r="L75" s="258"/>
      <c r="M75" s="258"/>
      <c r="N75" s="258"/>
      <c r="O75" s="258"/>
    </row>
    <row r="76" spans="1:15" x14ac:dyDescent="0.2">
      <c r="A76" s="122">
        <v>1</v>
      </c>
      <c r="B76" s="258" t="str">
        <f>'Year One'!B76</f>
        <v>Computer Services</v>
      </c>
      <c r="C76" s="258"/>
      <c r="D76" s="258"/>
      <c r="E76" s="258"/>
      <c r="F76" s="258"/>
      <c r="G76" s="258"/>
      <c r="H76" s="258"/>
      <c r="I76" s="258"/>
      <c r="J76" s="258"/>
      <c r="K76" s="258"/>
      <c r="L76" s="258"/>
      <c r="M76" s="258"/>
      <c r="N76" s="72">
        <v>0</v>
      </c>
      <c r="O76" s="78">
        <v>0</v>
      </c>
    </row>
    <row r="77" spans="1:15" x14ac:dyDescent="0.2">
      <c r="A77" s="122">
        <v>2</v>
      </c>
      <c r="B77" s="258" t="str">
        <f>'Year One'!B77</f>
        <v>Software</v>
      </c>
      <c r="C77" s="258"/>
      <c r="D77" s="258"/>
      <c r="E77" s="266"/>
      <c r="F77" s="266"/>
      <c r="G77" s="266"/>
      <c r="H77" s="266"/>
      <c r="I77" s="266"/>
      <c r="J77" s="266"/>
      <c r="K77" s="266"/>
      <c r="L77" s="266"/>
      <c r="M77" s="266"/>
      <c r="N77" s="72">
        <v>0</v>
      </c>
      <c r="O77" s="78">
        <v>0</v>
      </c>
    </row>
    <row r="78" spans="1:15" x14ac:dyDescent="0.2">
      <c r="A78" s="122">
        <v>3</v>
      </c>
      <c r="B78" s="258" t="str">
        <f>'Year One'!B78</f>
        <v>Publication Costs</v>
      </c>
      <c r="C78" s="258"/>
      <c r="D78" s="258"/>
      <c r="E78" s="258"/>
      <c r="F78" s="258"/>
      <c r="G78" s="258"/>
      <c r="H78" s="258"/>
      <c r="I78" s="258"/>
      <c r="J78" s="258"/>
      <c r="K78" s="258"/>
      <c r="L78" s="258"/>
      <c r="M78" s="258"/>
      <c r="N78" s="72">
        <v>0</v>
      </c>
      <c r="O78" s="78">
        <v>0</v>
      </c>
    </row>
    <row r="79" spans="1:15" x14ac:dyDescent="0.2">
      <c r="A79" s="122">
        <v>4</v>
      </c>
      <c r="B79" s="258" t="str">
        <f>'Year One'!B79</f>
        <v>Copying</v>
      </c>
      <c r="C79" s="258"/>
      <c r="D79" s="258"/>
      <c r="E79" s="258"/>
      <c r="F79" s="258"/>
      <c r="G79" s="258"/>
      <c r="H79" s="258"/>
      <c r="I79" s="258"/>
      <c r="J79" s="258"/>
      <c r="K79" s="258"/>
      <c r="L79" s="258"/>
      <c r="M79" s="258"/>
      <c r="N79" s="72">
        <v>0</v>
      </c>
      <c r="O79" s="78">
        <v>0</v>
      </c>
    </row>
    <row r="80" spans="1:15" x14ac:dyDescent="0.2">
      <c r="A80" s="122">
        <v>5</v>
      </c>
      <c r="B80" s="258" t="str">
        <f>'Year One'!B80</f>
        <v>Postage</v>
      </c>
      <c r="C80" s="258"/>
      <c r="D80" s="258"/>
      <c r="E80" s="258"/>
      <c r="F80" s="258"/>
      <c r="G80" s="258"/>
      <c r="H80" s="258"/>
      <c r="I80" s="258"/>
      <c r="J80" s="258"/>
      <c r="K80" s="258"/>
      <c r="L80" s="258"/>
      <c r="M80" s="258"/>
      <c r="N80" s="72">
        <v>0</v>
      </c>
      <c r="O80" s="78">
        <v>0</v>
      </c>
    </row>
    <row r="81" spans="1:15" x14ac:dyDescent="0.2">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
      <c r="A82" s="122">
        <v>7</v>
      </c>
      <c r="B82" s="258" t="str">
        <f>'Year One'!B82</f>
        <v>Consultant</v>
      </c>
      <c r="C82" s="258"/>
      <c r="D82" s="258"/>
      <c r="E82" s="258"/>
      <c r="F82" s="258"/>
      <c r="G82" s="258"/>
      <c r="H82" s="258"/>
      <c r="I82" s="258"/>
      <c r="J82" s="258"/>
      <c r="K82" s="258"/>
      <c r="L82" s="258"/>
      <c r="M82" s="258"/>
      <c r="N82" s="72">
        <v>0</v>
      </c>
      <c r="O82" s="78">
        <v>0</v>
      </c>
    </row>
    <row r="83" spans="1:15" x14ac:dyDescent="0.2">
      <c r="A83" s="122">
        <v>8</v>
      </c>
      <c r="B83" s="258" t="s">
        <v>288</v>
      </c>
      <c r="C83" s="258"/>
      <c r="D83" s="258"/>
      <c r="E83" s="258"/>
      <c r="F83" s="258"/>
      <c r="G83" s="258"/>
      <c r="H83" s="258"/>
      <c r="I83" s="258"/>
      <c r="J83" s="258"/>
      <c r="K83" s="258"/>
      <c r="L83" s="258"/>
      <c r="M83" s="258"/>
      <c r="N83" s="72">
        <v>0</v>
      </c>
      <c r="O83" s="78">
        <v>0</v>
      </c>
    </row>
    <row r="84" spans="1:15" x14ac:dyDescent="0.2">
      <c r="A84" s="122">
        <v>9</v>
      </c>
      <c r="B84" s="258" t="s">
        <v>289</v>
      </c>
      <c r="C84" s="258"/>
      <c r="D84" s="258"/>
      <c r="E84" s="258"/>
      <c r="F84" s="258"/>
      <c r="G84" s="258"/>
      <c r="H84" s="258"/>
      <c r="I84" s="258"/>
      <c r="J84" s="258"/>
      <c r="K84" s="258"/>
      <c r="L84" s="258"/>
      <c r="M84" s="258"/>
      <c r="N84" s="72">
        <v>0</v>
      </c>
      <c r="O84" s="78">
        <v>0</v>
      </c>
    </row>
    <row r="85" spans="1:15" x14ac:dyDescent="0.2">
      <c r="A85" s="122">
        <v>10</v>
      </c>
      <c r="B85" s="284" t="s">
        <v>290</v>
      </c>
      <c r="C85" s="313"/>
      <c r="D85" s="285"/>
      <c r="E85" s="278"/>
      <c r="F85" s="276"/>
      <c r="G85" s="276"/>
      <c r="H85" s="276"/>
      <c r="I85" s="276"/>
      <c r="J85" s="276"/>
      <c r="K85" s="276"/>
      <c r="L85" s="276"/>
      <c r="M85" s="277"/>
      <c r="N85" s="72">
        <v>0</v>
      </c>
      <c r="O85" s="78">
        <v>0</v>
      </c>
    </row>
    <row r="86" spans="1:15" x14ac:dyDescent="0.2">
      <c r="A86" s="122">
        <v>11</v>
      </c>
      <c r="B86" s="284" t="s">
        <v>291</v>
      </c>
      <c r="C86" s="313"/>
      <c r="D86" s="285"/>
      <c r="E86" s="278"/>
      <c r="F86" s="276"/>
      <c r="G86" s="276"/>
      <c r="H86" s="276"/>
      <c r="I86" s="276"/>
      <c r="J86" s="276"/>
      <c r="K86" s="276"/>
      <c r="L86" s="276"/>
      <c r="M86" s="277"/>
      <c r="N86" s="72">
        <v>0</v>
      </c>
      <c r="O86" s="78">
        <v>0</v>
      </c>
    </row>
    <row r="87" spans="1:15" x14ac:dyDescent="0.2">
      <c r="A87" s="122">
        <v>12</v>
      </c>
      <c r="B87" s="258" t="str">
        <f>'Year One'!B87</f>
        <v>Other</v>
      </c>
      <c r="C87" s="258"/>
      <c r="D87" s="258"/>
      <c r="E87" s="258"/>
      <c r="F87" s="258"/>
      <c r="G87" s="258"/>
      <c r="H87" s="258"/>
      <c r="I87" s="258"/>
      <c r="J87" s="258"/>
      <c r="K87" s="258"/>
      <c r="L87" s="258"/>
      <c r="M87" s="258"/>
      <c r="N87" s="72">
        <v>0</v>
      </c>
      <c r="O87" s="78">
        <v>0</v>
      </c>
    </row>
    <row r="88" spans="1:15" x14ac:dyDescent="0.2">
      <c r="A88" s="258"/>
      <c r="B88" s="258"/>
      <c r="C88" s="258"/>
      <c r="D88" s="258"/>
      <c r="E88" s="258"/>
      <c r="F88" s="258"/>
      <c r="G88" s="258"/>
      <c r="H88" s="258"/>
      <c r="I88" s="258"/>
      <c r="J88" s="258"/>
      <c r="K88" s="258"/>
      <c r="L88" s="258"/>
      <c r="M88" s="258"/>
      <c r="N88" s="258"/>
      <c r="O88" s="258"/>
    </row>
    <row r="89" spans="1:15" x14ac:dyDescent="0.2">
      <c r="A89" s="264" t="s">
        <v>87</v>
      </c>
      <c r="B89" s="264"/>
      <c r="C89" s="264"/>
      <c r="D89" s="264"/>
      <c r="E89" s="264"/>
      <c r="F89" s="264"/>
      <c r="G89" s="264"/>
      <c r="H89" s="264"/>
      <c r="I89" s="264"/>
      <c r="J89" s="264"/>
      <c r="K89" s="264"/>
      <c r="L89" s="264"/>
      <c r="M89" s="264"/>
      <c r="N89" s="67">
        <f>ROUND(SUM(N76:N87),0)</f>
        <v>0</v>
      </c>
      <c r="O89" s="120">
        <f>ROUND(SUM(O76:O87),0)</f>
        <v>0</v>
      </c>
    </row>
    <row r="90" spans="1:15" x14ac:dyDescent="0.2">
      <c r="A90" s="304"/>
      <c r="B90" s="304"/>
      <c r="C90" s="304"/>
      <c r="D90" s="304"/>
      <c r="E90" s="304"/>
      <c r="F90" s="304"/>
      <c r="G90" s="304"/>
      <c r="H90" s="304"/>
      <c r="I90" s="304"/>
      <c r="J90" s="304"/>
      <c r="K90" s="304"/>
      <c r="L90" s="304"/>
      <c r="M90" s="304"/>
      <c r="N90" s="304"/>
      <c r="O90" s="304"/>
    </row>
    <row r="91" spans="1:15" x14ac:dyDescent="0.2">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
      <c r="A92" s="307"/>
      <c r="B92" s="307"/>
      <c r="C92" s="307"/>
      <c r="D92" s="307"/>
      <c r="E92" s="307"/>
      <c r="F92" s="307"/>
      <c r="G92" s="307"/>
      <c r="H92" s="307"/>
      <c r="I92" s="307"/>
      <c r="J92" s="307"/>
      <c r="K92" s="307"/>
      <c r="L92" s="307"/>
      <c r="M92" s="307"/>
      <c r="N92" s="307"/>
      <c r="O92" s="307"/>
    </row>
    <row r="93" spans="1:15" x14ac:dyDescent="0.2">
      <c r="A93" s="307" t="s">
        <v>74</v>
      </c>
      <c r="B93" s="307"/>
      <c r="C93" s="307"/>
      <c r="D93" s="307"/>
      <c r="E93" s="307"/>
      <c r="F93" s="307"/>
      <c r="G93" s="307"/>
      <c r="H93" s="307"/>
      <c r="I93" s="307"/>
      <c r="J93" s="307"/>
      <c r="K93" s="307"/>
      <c r="L93" s="307"/>
      <c r="M93" s="307"/>
      <c r="N93" s="307"/>
      <c r="O93" s="307"/>
    </row>
    <row r="94" spans="1:15" x14ac:dyDescent="0.2">
      <c r="A94" s="122" t="s">
        <v>18</v>
      </c>
      <c r="B94" s="107" t="str">
        <f>'Year One'!B94</f>
        <v>On-Campus</v>
      </c>
      <c r="C94" s="122" t="s">
        <v>18</v>
      </c>
      <c r="D94" s="47" t="s">
        <v>207</v>
      </c>
      <c r="E94" s="104">
        <f>'Year One'!E94</f>
        <v>0.35399999999999998</v>
      </c>
      <c r="F94" s="309"/>
      <c r="G94" s="309"/>
      <c r="H94" s="47" t="s">
        <v>208</v>
      </c>
      <c r="I94" s="79">
        <f>IF(B94="On-Campus",SUM(N91-(N51+N42+N65+N84+N86)),N91)</f>
        <v>0</v>
      </c>
      <c r="J94" s="258" t="str">
        <f>BaseType</f>
        <v>MTDC</v>
      </c>
      <c r="K94" s="258"/>
      <c r="L94" s="258"/>
      <c r="M94" s="258"/>
      <c r="N94" s="65">
        <f>ROUND(SUM(E94*I94),0)</f>
        <v>0</v>
      </c>
      <c r="O94" s="120">
        <f>ROUND((O91-(O42+O51+O65+O84+O86))*E94,0)</f>
        <v>0</v>
      </c>
    </row>
    <row r="95" spans="1:15" x14ac:dyDescent="0.2">
      <c r="A95" s="258"/>
      <c r="B95" s="258"/>
      <c r="C95" s="258"/>
      <c r="D95" s="258"/>
      <c r="E95" s="258"/>
      <c r="F95" s="258"/>
      <c r="G95" s="258"/>
      <c r="H95" s="258"/>
      <c r="I95" s="258"/>
      <c r="J95" s="258"/>
      <c r="K95" s="258"/>
      <c r="L95" s="258"/>
      <c r="M95" s="258"/>
      <c r="N95" s="258"/>
      <c r="O95" s="25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304" t="s">
        <v>71</v>
      </c>
      <c r="B97" s="304"/>
      <c r="C97" s="304"/>
      <c r="D97" s="304"/>
      <c r="E97" s="304"/>
      <c r="F97" s="304"/>
      <c r="G97" s="304"/>
      <c r="H97" s="304"/>
      <c r="I97" s="304"/>
      <c r="J97" s="304"/>
      <c r="K97" s="304"/>
      <c r="L97" s="304"/>
      <c r="M97" s="304"/>
      <c r="N97" s="304"/>
      <c r="O97" s="304"/>
    </row>
    <row r="98" spans="1:16" x14ac:dyDescent="0.2">
      <c r="A98" s="304"/>
      <c r="B98" s="304"/>
      <c r="C98" s="304"/>
      <c r="D98" s="304"/>
      <c r="E98" s="304"/>
      <c r="F98" s="304"/>
      <c r="G98" s="304"/>
      <c r="H98" s="304"/>
      <c r="I98" s="304"/>
      <c r="J98" s="304"/>
      <c r="L98" s="81" t="s">
        <v>14</v>
      </c>
      <c r="M98" s="81"/>
      <c r="N98" s="255">
        <f>N96+O96</f>
        <v>0</v>
      </c>
      <c r="O98" s="255"/>
    </row>
    <row r="99" spans="1:16" x14ac:dyDescent="0.2">
      <c r="A99" s="250" t="str">
        <f>Update</f>
        <v>Template updated: 03/28/2025</v>
      </c>
      <c r="B99" s="250"/>
      <c r="C99" s="250"/>
      <c r="D99" s="250"/>
      <c r="E99" s="250"/>
      <c r="F99" s="250"/>
      <c r="G99" s="250"/>
      <c r="H99" s="250"/>
      <c r="I99" s="250"/>
      <c r="J99" s="250"/>
      <c r="K99" s="250"/>
      <c r="L99" s="250"/>
      <c r="M99" s="250"/>
      <c r="N99" s="250"/>
      <c r="O99" s="250"/>
    </row>
    <row r="100" spans="1:16" ht="15" customHeight="1" x14ac:dyDescent="0.2">
      <c r="A100" s="250" t="s">
        <v>70</v>
      </c>
      <c r="B100" s="250"/>
      <c r="C100" s="250"/>
      <c r="D100" s="250"/>
      <c r="E100" s="250"/>
      <c r="F100" s="250"/>
      <c r="G100" s="250"/>
      <c r="H100" s="250"/>
      <c r="I100" s="250"/>
      <c r="J100" s="250"/>
      <c r="K100" s="250"/>
      <c r="L100" s="250"/>
      <c r="M100" s="250"/>
      <c r="N100" s="250"/>
      <c r="O100" s="250"/>
    </row>
    <row r="101" spans="1:16" x14ac:dyDescent="0.2">
      <c r="A101" s="250"/>
      <c r="B101" s="250"/>
      <c r="C101" s="250"/>
      <c r="D101" s="250"/>
      <c r="E101" s="250"/>
      <c r="F101" s="250"/>
      <c r="G101" s="250"/>
      <c r="H101" s="250"/>
      <c r="I101" s="250"/>
      <c r="J101" s="250"/>
      <c r="K101" s="250"/>
      <c r="L101" s="250"/>
      <c r="M101" s="250"/>
      <c r="N101" s="250"/>
      <c r="O101" s="250"/>
    </row>
    <row r="102" spans="1:16" x14ac:dyDescent="0.2">
      <c r="A102" s="250"/>
      <c r="B102" s="250"/>
      <c r="C102" s="250"/>
      <c r="D102" s="250"/>
      <c r="E102" s="250"/>
      <c r="F102" s="250"/>
      <c r="G102" s="250"/>
      <c r="H102" s="250"/>
      <c r="I102" s="250"/>
      <c r="J102" s="250"/>
      <c r="K102" s="250"/>
      <c r="L102" s="250"/>
      <c r="M102" s="250"/>
      <c r="N102" s="250"/>
      <c r="O102" s="250"/>
    </row>
    <row r="103" spans="1:16" x14ac:dyDescent="0.2">
      <c r="A103" s="250"/>
      <c r="B103" s="250"/>
      <c r="C103" s="250"/>
      <c r="D103" s="250"/>
      <c r="E103" s="250"/>
      <c r="F103" s="250"/>
      <c r="G103" s="250"/>
      <c r="H103" s="250"/>
      <c r="I103" s="250"/>
      <c r="J103" s="250"/>
      <c r="K103" s="250"/>
      <c r="L103" s="250"/>
      <c r="M103" s="250"/>
      <c r="N103" s="250"/>
      <c r="O103" s="250"/>
    </row>
    <row r="104" spans="1:16" x14ac:dyDescent="0.2">
      <c r="A104" s="250"/>
      <c r="B104" s="250"/>
      <c r="C104" s="250"/>
      <c r="D104" s="250"/>
      <c r="E104" s="250"/>
      <c r="F104" s="250"/>
      <c r="G104" s="250"/>
      <c r="H104" s="250"/>
      <c r="I104" s="250"/>
      <c r="J104" s="250"/>
      <c r="K104" s="250"/>
      <c r="L104" s="250"/>
      <c r="M104" s="250"/>
      <c r="N104" s="250"/>
      <c r="O104" s="250"/>
    </row>
    <row r="105" spans="1:16" hidden="1" x14ac:dyDescent="0.2">
      <c r="A105" s="250"/>
      <c r="B105" s="250"/>
      <c r="C105" s="250"/>
      <c r="D105" s="250"/>
      <c r="E105" s="250"/>
      <c r="F105" s="250"/>
      <c r="G105" s="250"/>
      <c r="H105" s="250"/>
      <c r="I105" s="250"/>
      <c r="J105" s="250"/>
      <c r="K105" s="250"/>
      <c r="L105" s="250"/>
      <c r="M105" s="250"/>
      <c r="N105" s="250"/>
      <c r="O105" s="250"/>
    </row>
    <row r="106" spans="1:16" hidden="1" x14ac:dyDescent="0.2">
      <c r="A106" s="250"/>
      <c r="B106" s="250"/>
      <c r="C106" s="250"/>
      <c r="D106" s="250"/>
      <c r="E106" s="250"/>
      <c r="F106" s="250"/>
      <c r="G106" s="250"/>
      <c r="H106" s="250"/>
      <c r="I106" s="250"/>
      <c r="J106" s="250"/>
      <c r="K106" s="250"/>
      <c r="L106" s="250"/>
      <c r="M106" s="250"/>
      <c r="N106" s="250"/>
      <c r="O106" s="250"/>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Lists!$A$2:$A$5</xm:f>
          </x14:formula1>
          <xm:sqref>C7:C12</xm:sqref>
        </x14:dataValidation>
        <x14:dataValidation type="list" allowBlank="1" showDropDown="1" showInputMessage="1" showErrorMessage="1" xr:uid="{00000000-0002-0000-0400-000003000000}">
          <x14:formula1>
            <xm:f>Lists!$A$8:$A$18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74" t="s">
        <v>79</v>
      </c>
      <c r="B1" s="274"/>
      <c r="C1" s="274"/>
      <c r="D1" s="274"/>
      <c r="E1" s="274"/>
      <c r="F1" s="274"/>
      <c r="G1" s="274"/>
      <c r="H1" s="274"/>
      <c r="I1" s="274"/>
      <c r="J1" s="274"/>
      <c r="K1" s="274"/>
      <c r="L1" s="274"/>
      <c r="M1" s="274"/>
      <c r="N1" s="274"/>
      <c r="O1" s="274"/>
    </row>
    <row r="2" spans="1:15" ht="13.15" customHeight="1" x14ac:dyDescent="0.2">
      <c r="A2" s="336" t="s">
        <v>44</v>
      </c>
      <c r="B2" s="337"/>
      <c r="C2" s="337"/>
      <c r="D2" s="337"/>
      <c r="E2" s="337"/>
      <c r="F2" s="337"/>
      <c r="G2" s="337"/>
      <c r="H2" s="337"/>
      <c r="I2" s="338"/>
      <c r="J2" s="339" t="s">
        <v>49</v>
      </c>
      <c r="K2" s="340"/>
      <c r="L2" s="341">
        <f>'Year One'!L2:O2</f>
        <v>0</v>
      </c>
      <c r="M2" s="342"/>
      <c r="N2" s="342"/>
      <c r="O2" s="343"/>
    </row>
    <row r="3" spans="1:15" x14ac:dyDescent="0.2">
      <c r="B3" s="54" t="s">
        <v>45</v>
      </c>
      <c r="C3" s="341">
        <f>'Year One'!C3:I3</f>
        <v>0</v>
      </c>
      <c r="D3" s="342"/>
      <c r="E3" s="342"/>
      <c r="F3" s="342"/>
      <c r="G3" s="342"/>
      <c r="H3" s="342"/>
      <c r="I3" s="343"/>
      <c r="J3" s="344" t="s">
        <v>47</v>
      </c>
      <c r="K3" s="345"/>
      <c r="L3" s="341">
        <f>'Year One'!L3:O3</f>
        <v>0</v>
      </c>
      <c r="M3" s="342"/>
      <c r="N3" s="342"/>
      <c r="O3" s="343"/>
    </row>
    <row r="4" spans="1:15" x14ac:dyDescent="0.2">
      <c r="B4" s="125" t="s">
        <v>46</v>
      </c>
      <c r="C4" s="341" t="s">
        <v>286</v>
      </c>
      <c r="D4" s="342"/>
      <c r="E4" s="342"/>
      <c r="F4" s="342"/>
      <c r="G4" s="342"/>
      <c r="H4" s="342"/>
      <c r="I4" s="343"/>
      <c r="J4" s="346" t="s">
        <v>48</v>
      </c>
      <c r="K4" s="347"/>
      <c r="L4" s="341">
        <f>'Year One'!L4:O4</f>
        <v>0</v>
      </c>
      <c r="M4" s="342"/>
      <c r="N4" s="342"/>
      <c r="O4" s="343"/>
    </row>
    <row r="5" spans="1:15" x14ac:dyDescent="0.2">
      <c r="A5" s="261"/>
      <c r="B5" s="261"/>
      <c r="C5" s="261"/>
      <c r="D5" s="261"/>
      <c r="E5" s="261"/>
      <c r="F5" s="261"/>
      <c r="G5" s="261"/>
      <c r="H5" s="261"/>
      <c r="I5" s="261"/>
      <c r="J5" s="261"/>
      <c r="K5" s="261"/>
      <c r="L5" s="261"/>
      <c r="M5" s="261"/>
      <c r="N5" s="261"/>
      <c r="O5" s="261"/>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9">
        <f>'Cost Share'!N140</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9">
        <f>'Cost Share'!N141</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9">
        <f>'Cost Share'!N142</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9">
        <f>'Cost Share'!N143</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9">
        <f>'Cost Share'!N144</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9">
        <f>'Cost Share'!N145</f>
        <v>0</v>
      </c>
    </row>
    <row r="13" spans="1:15" x14ac:dyDescent="0.2">
      <c r="A13" s="278"/>
      <c r="B13" s="276"/>
      <c r="C13" s="276"/>
      <c r="D13" s="276"/>
      <c r="E13" s="276"/>
      <c r="F13" s="276"/>
      <c r="G13" s="276"/>
      <c r="H13" s="276"/>
      <c r="I13" s="276"/>
      <c r="J13" s="276"/>
      <c r="K13" s="276"/>
      <c r="L13" s="276"/>
      <c r="M13" s="276"/>
      <c r="N13" s="276"/>
      <c r="O13" s="277"/>
    </row>
    <row r="14" spans="1:15" x14ac:dyDescent="0.2">
      <c r="A14" s="264" t="s">
        <v>80</v>
      </c>
      <c r="B14" s="264"/>
      <c r="C14" s="264"/>
      <c r="D14" s="264"/>
      <c r="E14" s="264"/>
      <c r="F14" s="264"/>
      <c r="G14" s="264"/>
      <c r="H14" s="264"/>
      <c r="I14" s="264"/>
      <c r="J14" s="67">
        <f>SUM(J7:J12)</f>
        <v>0</v>
      </c>
      <c r="K14" s="332"/>
      <c r="L14" s="333"/>
      <c r="M14" s="68">
        <f>SUM(M7:M12)</f>
        <v>0</v>
      </c>
      <c r="N14" s="67">
        <f>SUM(N7:N12)</f>
        <v>0</v>
      </c>
      <c r="O14" s="120">
        <f>SUM(O7:O12)</f>
        <v>0</v>
      </c>
    </row>
    <row r="15" spans="1:15" x14ac:dyDescent="0.2">
      <c r="A15" s="258"/>
      <c r="B15" s="258"/>
      <c r="C15" s="258"/>
      <c r="D15" s="258"/>
      <c r="E15" s="258"/>
      <c r="F15" s="258"/>
      <c r="G15" s="258"/>
      <c r="H15" s="258"/>
      <c r="I15" s="258"/>
      <c r="J15" s="258"/>
      <c r="K15" s="258"/>
      <c r="L15" s="258"/>
      <c r="M15" s="258"/>
      <c r="N15" s="258"/>
      <c r="O15" s="258"/>
    </row>
    <row r="16" spans="1:15" s="58" customFormat="1" ht="24" x14ac:dyDescent="0.2">
      <c r="B16" s="56" t="s">
        <v>19</v>
      </c>
      <c r="C16" s="56" t="s">
        <v>144</v>
      </c>
      <c r="D16" s="112" t="s">
        <v>192</v>
      </c>
      <c r="E16" s="111" t="s">
        <v>43</v>
      </c>
      <c r="F16" s="112" t="s">
        <v>13</v>
      </c>
      <c r="G16" s="293"/>
      <c r="H16" s="294"/>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93"/>
      <c r="H17" s="294"/>
      <c r="I17" s="62">
        <f>'Year Four'!I17*1.03</f>
        <v>0</v>
      </c>
      <c r="J17" s="70">
        <f>ROUND(I17/12*D17*E17,0)</f>
        <v>0</v>
      </c>
      <c r="K17" s="64">
        <f>'Year Four'!K17*1.02</f>
        <v>0.47627015040000004</v>
      </c>
      <c r="L17" s="123"/>
      <c r="M17" s="65">
        <f>ROUND(J17*K17,0)</f>
        <v>0</v>
      </c>
      <c r="N17" s="65">
        <f>J17+M17</f>
        <v>0</v>
      </c>
      <c r="O17" s="119">
        <f>'Cost Share'!N150</f>
        <v>0</v>
      </c>
    </row>
    <row r="18" spans="1:15" x14ac:dyDescent="0.2">
      <c r="A18" s="122">
        <v>2</v>
      </c>
      <c r="B18" s="122" t="str">
        <f>'Year One'!B18</f>
        <v>insert name</v>
      </c>
      <c r="C18" s="122" t="str">
        <f>'Year One'!C18</f>
        <v>P&amp;S Salary &amp; Hourly</v>
      </c>
      <c r="D18" s="106">
        <v>0</v>
      </c>
      <c r="E18" s="40"/>
      <c r="F18" s="69">
        <f t="shared" ref="F18:F21" si="5">D18*E18</f>
        <v>0</v>
      </c>
      <c r="G18" s="293"/>
      <c r="H18" s="294"/>
      <c r="I18" s="62">
        <f>'Year Four'!I18*1.03</f>
        <v>0</v>
      </c>
      <c r="J18" s="70">
        <f t="shared" ref="J18:J21" si="6">ROUND(I18/12*D18*E18,0)</f>
        <v>0</v>
      </c>
      <c r="K18" s="64">
        <f>'Year Four'!K18*1.02</f>
        <v>0.47627015040000004</v>
      </c>
      <c r="L18" s="123"/>
      <c r="M18" s="65">
        <f t="shared" ref="M18:M21" si="7">ROUND(J18*K18,0)</f>
        <v>0</v>
      </c>
      <c r="N18" s="65">
        <f>J18+M18</f>
        <v>0</v>
      </c>
      <c r="O18" s="119">
        <f>'Cost Share'!N151</f>
        <v>0</v>
      </c>
    </row>
    <row r="19" spans="1:15" x14ac:dyDescent="0.2">
      <c r="A19" s="122">
        <v>3</v>
      </c>
      <c r="B19" s="122" t="str">
        <f>'Year One'!B19</f>
        <v>insert name</v>
      </c>
      <c r="C19" s="122" t="str">
        <f>'Year One'!C19</f>
        <v>P&amp;S Salary &amp; Hourly</v>
      </c>
      <c r="D19" s="106">
        <v>0</v>
      </c>
      <c r="E19" s="40"/>
      <c r="F19" s="69">
        <f t="shared" si="5"/>
        <v>0</v>
      </c>
      <c r="G19" s="293"/>
      <c r="H19" s="294"/>
      <c r="I19" s="62">
        <f>'Year Four'!I19*1.03</f>
        <v>0</v>
      </c>
      <c r="J19" s="70">
        <f t="shared" si="6"/>
        <v>0</v>
      </c>
      <c r="K19" s="64">
        <f>'Year Four'!K19*1.02</f>
        <v>0.47627015040000004</v>
      </c>
      <c r="L19" s="123"/>
      <c r="M19" s="65">
        <f t="shared" si="7"/>
        <v>0</v>
      </c>
      <c r="N19" s="65">
        <f>J19+M19</f>
        <v>0</v>
      </c>
      <c r="O19" s="119">
        <f>'Cost Share'!N152</f>
        <v>0</v>
      </c>
    </row>
    <row r="20" spans="1:15" x14ac:dyDescent="0.2">
      <c r="A20" s="122">
        <v>4</v>
      </c>
      <c r="B20" s="122" t="str">
        <f>'Year One'!B20</f>
        <v>insert name</v>
      </c>
      <c r="C20" s="122" t="str">
        <f>'Year One'!C20</f>
        <v>P&amp;S Salary &amp; Hourly</v>
      </c>
      <c r="D20" s="106">
        <v>0</v>
      </c>
      <c r="E20" s="40"/>
      <c r="F20" s="69">
        <f t="shared" si="5"/>
        <v>0</v>
      </c>
      <c r="G20" s="293"/>
      <c r="H20" s="294"/>
      <c r="I20" s="62">
        <f>'Year Four'!I20*1.03</f>
        <v>0</v>
      </c>
      <c r="J20" s="70">
        <f t="shared" si="6"/>
        <v>0</v>
      </c>
      <c r="K20" s="64">
        <f>'Year Four'!K20*1.02</f>
        <v>0.47627015040000004</v>
      </c>
      <c r="L20" s="123"/>
      <c r="M20" s="65">
        <f t="shared" si="7"/>
        <v>0</v>
      </c>
      <c r="N20" s="65">
        <f>J20+M20</f>
        <v>0</v>
      </c>
      <c r="O20" s="119">
        <f>'Cost Share'!N153</f>
        <v>0</v>
      </c>
    </row>
    <row r="21" spans="1:15" x14ac:dyDescent="0.2">
      <c r="A21" s="122">
        <v>5</v>
      </c>
      <c r="B21" s="122" t="str">
        <f>'Year One'!B21</f>
        <v>insert name</v>
      </c>
      <c r="C21" s="122" t="str">
        <f>'Year One'!C21</f>
        <v>P&amp;S Salary &amp; Hourly</v>
      </c>
      <c r="D21" s="106">
        <v>0</v>
      </c>
      <c r="E21" s="40"/>
      <c r="F21" s="69">
        <f t="shared" si="5"/>
        <v>0</v>
      </c>
      <c r="G21" s="293"/>
      <c r="H21" s="294"/>
      <c r="I21" s="62">
        <f>'Year Four'!I21*1.03</f>
        <v>0</v>
      </c>
      <c r="J21" s="70">
        <f t="shared" si="6"/>
        <v>0</v>
      </c>
      <c r="K21" s="64">
        <f>'Year Four'!K21*1.02</f>
        <v>0.47627015040000004</v>
      </c>
      <c r="L21" s="123"/>
      <c r="M21" s="65">
        <f t="shared" si="7"/>
        <v>0</v>
      </c>
      <c r="N21" s="65">
        <f>J21+M21</f>
        <v>0</v>
      </c>
      <c r="O21" s="119">
        <f>'Cost Share'!N154</f>
        <v>0</v>
      </c>
    </row>
    <row r="22" spans="1:15" x14ac:dyDescent="0.2">
      <c r="A22" s="258"/>
      <c r="B22" s="258"/>
      <c r="C22" s="258"/>
      <c r="D22" s="258"/>
      <c r="E22" s="258"/>
      <c r="F22" s="258"/>
      <c r="G22" s="258"/>
      <c r="H22" s="258"/>
      <c r="I22" s="258"/>
      <c r="J22" s="258"/>
      <c r="K22" s="258"/>
      <c r="L22" s="258"/>
      <c r="M22" s="258"/>
      <c r="N22" s="258"/>
      <c r="O22" s="258"/>
    </row>
    <row r="23" spans="1:15" x14ac:dyDescent="0.2">
      <c r="A23" s="264" t="s">
        <v>81</v>
      </c>
      <c r="B23" s="264"/>
      <c r="C23" s="264"/>
      <c r="D23" s="264"/>
      <c r="E23" s="264"/>
      <c r="F23" s="264"/>
      <c r="G23" s="264"/>
      <c r="H23" s="264"/>
      <c r="I23" s="264"/>
      <c r="J23" s="67">
        <f>SUM(J17:J21)</f>
        <v>0</v>
      </c>
      <c r="K23" s="332"/>
      <c r="L23" s="333"/>
      <c r="M23" s="67">
        <f>SUM(M17:M21)</f>
        <v>0</v>
      </c>
      <c r="N23" s="67">
        <f>SUM(N17:N21)</f>
        <v>0</v>
      </c>
      <c r="O23" s="120">
        <f>SUM(O17:O21)</f>
        <v>0</v>
      </c>
    </row>
    <row r="24" spans="1:15" x14ac:dyDescent="0.2">
      <c r="A24" s="258"/>
      <c r="B24" s="258"/>
      <c r="C24" s="258"/>
      <c r="D24" s="258"/>
      <c r="E24" s="258"/>
      <c r="F24" s="258"/>
      <c r="G24" s="258"/>
      <c r="H24" s="258"/>
      <c r="I24" s="258"/>
      <c r="J24" s="258"/>
      <c r="K24" s="258"/>
      <c r="L24" s="258"/>
      <c r="M24" s="258"/>
      <c r="N24" s="258"/>
      <c r="O24" s="258"/>
    </row>
    <row r="25" spans="1:15" s="58" customFormat="1" ht="36" customHeight="1" x14ac:dyDescent="0.2">
      <c r="A25" s="55"/>
      <c r="B25" s="282" t="s">
        <v>273</v>
      </c>
      <c r="C25" s="283"/>
      <c r="D25" s="57" t="s">
        <v>193</v>
      </c>
      <c r="E25" s="57" t="s">
        <v>194</v>
      </c>
      <c r="F25" s="57" t="s">
        <v>195</v>
      </c>
      <c r="G25" s="108" t="s">
        <v>196</v>
      </c>
      <c r="H25" s="55"/>
      <c r="I25" s="109" t="s">
        <v>170</v>
      </c>
      <c r="J25" s="110" t="s">
        <v>20</v>
      </c>
      <c r="K25" s="295"/>
      <c r="L25" s="296"/>
      <c r="M25" s="297"/>
      <c r="N25" s="111" t="s">
        <v>250</v>
      </c>
      <c r="O25" s="111" t="s">
        <v>161</v>
      </c>
    </row>
    <row r="26" spans="1:15" x14ac:dyDescent="0.2">
      <c r="A26" s="122">
        <v>1</v>
      </c>
      <c r="B26" s="258" t="s">
        <v>23</v>
      </c>
      <c r="C26" s="258"/>
      <c r="D26" s="61"/>
      <c r="E26" s="40"/>
      <c r="F26" s="61"/>
      <c r="G26" s="61"/>
      <c r="H26" s="71"/>
      <c r="I26" s="89">
        <v>0</v>
      </c>
      <c r="J26" s="65">
        <f>ROUND((D26*I26*E26)+(F26*I26*G26),0)</f>
        <v>0</v>
      </c>
      <c r="K26" s="295"/>
      <c r="L26" s="296"/>
      <c r="M26" s="297"/>
      <c r="N26" s="65">
        <f>J26</f>
        <v>0</v>
      </c>
      <c r="O26" s="119">
        <f>'Cost Share'!N159</f>
        <v>0</v>
      </c>
    </row>
    <row r="27" spans="1:15" x14ac:dyDescent="0.2">
      <c r="A27" s="122">
        <v>2</v>
      </c>
      <c r="B27" s="258" t="s">
        <v>23</v>
      </c>
      <c r="C27" s="258"/>
      <c r="D27" s="61"/>
      <c r="E27" s="40"/>
      <c r="F27" s="61"/>
      <c r="G27" s="61"/>
      <c r="H27" s="71"/>
      <c r="I27" s="89">
        <v>0</v>
      </c>
      <c r="J27" s="65">
        <f t="shared" ref="J27:J29" si="8">ROUND((D27*I27*E27)+(F27*I27*G27),0)</f>
        <v>0</v>
      </c>
      <c r="K27" s="295"/>
      <c r="L27" s="296"/>
      <c r="M27" s="297"/>
      <c r="N27" s="65">
        <f t="shared" ref="N27:N29" si="9">J27</f>
        <v>0</v>
      </c>
      <c r="O27" s="119">
        <f>'Cost Share'!N160</f>
        <v>0</v>
      </c>
    </row>
    <row r="28" spans="1:15" x14ac:dyDescent="0.2">
      <c r="A28" s="122">
        <v>3</v>
      </c>
      <c r="B28" s="258" t="s">
        <v>6</v>
      </c>
      <c r="C28" s="258"/>
      <c r="D28" s="61"/>
      <c r="E28" s="40"/>
      <c r="F28" s="61"/>
      <c r="G28" s="61"/>
      <c r="H28" s="71"/>
      <c r="I28" s="89">
        <v>0</v>
      </c>
      <c r="J28" s="65">
        <f t="shared" si="8"/>
        <v>0</v>
      </c>
      <c r="K28" s="295"/>
      <c r="L28" s="296"/>
      <c r="M28" s="297"/>
      <c r="N28" s="65">
        <f t="shared" si="9"/>
        <v>0</v>
      </c>
      <c r="O28" s="119">
        <f>'Cost Share'!N161</f>
        <v>0</v>
      </c>
    </row>
    <row r="29" spans="1:15" x14ac:dyDescent="0.2">
      <c r="A29" s="122">
        <v>4</v>
      </c>
      <c r="B29" s="258" t="s">
        <v>6</v>
      </c>
      <c r="C29" s="258"/>
      <c r="D29" s="61"/>
      <c r="E29" s="40"/>
      <c r="F29" s="61"/>
      <c r="G29" s="61"/>
      <c r="H29" s="71"/>
      <c r="I29" s="89">
        <v>0</v>
      </c>
      <c r="J29" s="65">
        <f t="shared" si="8"/>
        <v>0</v>
      </c>
      <c r="K29" s="295"/>
      <c r="L29" s="296"/>
      <c r="M29" s="297"/>
      <c r="N29" s="65">
        <f t="shared" si="9"/>
        <v>0</v>
      </c>
      <c r="O29" s="119">
        <f>'Cost Share'!N162</f>
        <v>0</v>
      </c>
    </row>
    <row r="30" spans="1:15" x14ac:dyDescent="0.2">
      <c r="A30" s="258"/>
      <c r="B30" s="258"/>
      <c r="C30" s="258"/>
      <c r="D30" s="258"/>
      <c r="E30" s="258"/>
      <c r="F30" s="258"/>
      <c r="G30" s="258"/>
      <c r="H30" s="258"/>
      <c r="I30" s="258"/>
      <c r="J30" s="258"/>
      <c r="K30" s="258"/>
      <c r="L30" s="258"/>
      <c r="M30" s="258"/>
      <c r="N30" s="258"/>
      <c r="O30" s="258"/>
    </row>
    <row r="31" spans="1:15" ht="24" x14ac:dyDescent="0.2">
      <c r="A31" s="122"/>
      <c r="B31" s="282" t="s">
        <v>274</v>
      </c>
      <c r="C31" s="283"/>
      <c r="D31" s="113" t="s">
        <v>197</v>
      </c>
      <c r="E31" s="114" t="s">
        <v>73</v>
      </c>
      <c r="F31" s="114" t="s">
        <v>17</v>
      </c>
      <c r="G31" s="334"/>
      <c r="H31" s="334"/>
      <c r="I31" s="334"/>
      <c r="J31" s="113" t="s">
        <v>20</v>
      </c>
      <c r="K31" s="329"/>
      <c r="L31" s="330"/>
      <c r="M31" s="331"/>
      <c r="N31" s="111" t="s">
        <v>250</v>
      </c>
      <c r="O31" s="111" t="s">
        <v>161</v>
      </c>
    </row>
    <row r="32" spans="1:15" x14ac:dyDescent="0.2">
      <c r="A32" s="122">
        <v>5</v>
      </c>
      <c r="B32" s="284" t="s">
        <v>0</v>
      </c>
      <c r="C32" s="285"/>
      <c r="D32" s="61"/>
      <c r="E32" s="59">
        <v>0</v>
      </c>
      <c r="F32" s="73">
        <f>'Year Four'!F32*1.03</f>
        <v>13911.288891600003</v>
      </c>
      <c r="G32" s="299"/>
      <c r="H32" s="299"/>
      <c r="I32" s="299"/>
      <c r="J32" s="66">
        <f>ROUND((D32*E32*F32),0)</f>
        <v>0</v>
      </c>
      <c r="K32" s="329"/>
      <c r="L32" s="330"/>
      <c r="M32" s="331"/>
      <c r="N32" s="74">
        <f>J32</f>
        <v>0</v>
      </c>
      <c r="O32" s="119">
        <f>'Cost Share'!N165</f>
        <v>0</v>
      </c>
    </row>
    <row r="33" spans="1:15" x14ac:dyDescent="0.2">
      <c r="A33" s="122">
        <v>6</v>
      </c>
      <c r="B33" s="284" t="s">
        <v>0</v>
      </c>
      <c r="C33" s="285"/>
      <c r="D33" s="61"/>
      <c r="E33" s="59">
        <v>0</v>
      </c>
      <c r="F33" s="73">
        <f>'Year Four'!F33*1.03</f>
        <v>13911.288891600003</v>
      </c>
      <c r="G33" s="299"/>
      <c r="H33" s="299"/>
      <c r="I33" s="299"/>
      <c r="J33" s="66">
        <f>ROUND((D33*E33*F33),0)</f>
        <v>0</v>
      </c>
      <c r="K33" s="329"/>
      <c r="L33" s="330"/>
      <c r="M33" s="331"/>
      <c r="N33" s="74">
        <f>J33</f>
        <v>0</v>
      </c>
      <c r="O33" s="119">
        <f>'Cost Share'!N166</f>
        <v>0</v>
      </c>
    </row>
    <row r="34" spans="1:15" x14ac:dyDescent="0.2">
      <c r="A34" s="258"/>
      <c r="B34" s="258"/>
      <c r="C34" s="258"/>
      <c r="D34" s="258"/>
      <c r="E34" s="258"/>
      <c r="F34" s="258"/>
      <c r="G34" s="258"/>
      <c r="H34" s="258"/>
      <c r="I34" s="258"/>
      <c r="J34" s="258"/>
      <c r="K34" s="258"/>
      <c r="L34" s="258"/>
      <c r="M34" s="258"/>
      <c r="N34" s="258"/>
      <c r="O34" s="258"/>
    </row>
    <row r="35" spans="1:15" x14ac:dyDescent="0.2">
      <c r="A35" s="264" t="s">
        <v>209</v>
      </c>
      <c r="B35" s="264"/>
      <c r="C35" s="264"/>
      <c r="D35" s="264"/>
      <c r="E35" s="264"/>
      <c r="F35" s="264"/>
      <c r="G35" s="264"/>
      <c r="H35" s="264"/>
      <c r="I35" s="264"/>
      <c r="J35" s="75">
        <f>SUM(J26:J33)</f>
        <v>0</v>
      </c>
      <c r="K35" s="348"/>
      <c r="L35" s="349"/>
      <c r="M35" s="350"/>
      <c r="N35" s="67">
        <f>SUM(N26:N33)</f>
        <v>0</v>
      </c>
      <c r="O35" s="120">
        <f>SUM(O26:O33)</f>
        <v>0</v>
      </c>
    </row>
    <row r="36" spans="1:15" ht="26.1" customHeight="1" x14ac:dyDescent="0.2">
      <c r="A36" s="278"/>
      <c r="B36" s="276"/>
      <c r="C36" s="276"/>
      <c r="D36" s="276"/>
      <c r="E36" s="276"/>
      <c r="F36" s="276"/>
      <c r="G36" s="276"/>
      <c r="H36" s="276"/>
      <c r="I36" s="277"/>
      <c r="J36" s="57" t="s">
        <v>251</v>
      </c>
      <c r="K36" s="278"/>
      <c r="L36" s="277"/>
      <c r="M36" s="57" t="s">
        <v>252</v>
      </c>
      <c r="N36" s="57" t="s">
        <v>253</v>
      </c>
      <c r="O36" s="238" t="s">
        <v>249</v>
      </c>
    </row>
    <row r="37" spans="1:15" x14ac:dyDescent="0.2">
      <c r="A37" s="264" t="s">
        <v>82</v>
      </c>
      <c r="B37" s="264"/>
      <c r="C37" s="264"/>
      <c r="D37" s="264"/>
      <c r="E37" s="264"/>
      <c r="F37" s="264"/>
      <c r="G37" s="264"/>
      <c r="H37" s="264"/>
      <c r="I37" s="264"/>
      <c r="J37" s="67">
        <f>+SUM(J14+J35+J23)</f>
        <v>0</v>
      </c>
      <c r="K37" s="268"/>
      <c r="L37" s="268"/>
      <c r="M37" s="67">
        <f>+SUM(M14+M35+M23)</f>
        <v>0</v>
      </c>
      <c r="N37" s="67">
        <f>+SUM(N14+N35+N23)</f>
        <v>0</v>
      </c>
      <c r="O37" s="120">
        <f>SUM(O35,O23,O14)</f>
        <v>0</v>
      </c>
    </row>
    <row r="38" spans="1:15" x14ac:dyDescent="0.2">
      <c r="A38" s="258"/>
      <c r="B38" s="258"/>
      <c r="C38" s="258"/>
      <c r="D38" s="258"/>
      <c r="E38" s="258"/>
      <c r="F38" s="258"/>
      <c r="G38" s="258"/>
      <c r="H38" s="258"/>
      <c r="I38" s="258"/>
      <c r="J38" s="258"/>
      <c r="K38" s="258"/>
      <c r="L38" s="258"/>
      <c r="M38" s="258"/>
      <c r="N38" s="258"/>
      <c r="O38" s="258"/>
    </row>
    <row r="39" spans="1:15" ht="24" customHeight="1" x14ac:dyDescent="0.2">
      <c r="A39" s="122"/>
      <c r="B39" s="282" t="s">
        <v>29</v>
      </c>
      <c r="C39" s="283"/>
      <c r="D39" s="57" t="s">
        <v>275</v>
      </c>
      <c r="E39" s="113" t="s">
        <v>197</v>
      </c>
      <c r="F39" s="279" t="s">
        <v>18</v>
      </c>
      <c r="G39" s="280"/>
      <c r="H39" s="280"/>
      <c r="I39" s="280"/>
      <c r="J39" s="280"/>
      <c r="K39" s="280"/>
      <c r="L39" s="280"/>
      <c r="M39" s="280"/>
      <c r="N39" s="280"/>
      <c r="O39" s="335"/>
    </row>
    <row r="40" spans="1:15" x14ac:dyDescent="0.2">
      <c r="A40" s="122">
        <v>1</v>
      </c>
      <c r="B40" s="284" t="s">
        <v>29</v>
      </c>
      <c r="C40" s="285"/>
      <c r="D40" s="76">
        <f>SUM('Year Four'!D40*0.04)+'Year Four'!D40</f>
        <v>12061.241753600001</v>
      </c>
      <c r="E40" s="124"/>
      <c r="F40" s="300"/>
      <c r="G40" s="300"/>
      <c r="H40" s="300"/>
      <c r="I40" s="300"/>
      <c r="J40" s="300"/>
      <c r="K40" s="300"/>
      <c r="L40" s="300"/>
      <c r="M40" s="300"/>
      <c r="N40" s="90">
        <f>ROUND(SUM(D40*E40),0)</f>
        <v>0</v>
      </c>
      <c r="O40" s="77">
        <v>0</v>
      </c>
    </row>
    <row r="41" spans="1:15" x14ac:dyDescent="0.2">
      <c r="A41" s="258"/>
      <c r="B41" s="258"/>
      <c r="C41" s="258"/>
      <c r="D41" s="258"/>
      <c r="E41" s="258"/>
      <c r="F41" s="258"/>
      <c r="G41" s="258"/>
      <c r="H41" s="258"/>
      <c r="I41" s="258"/>
      <c r="J41" s="258"/>
      <c r="K41" s="258"/>
      <c r="L41" s="258"/>
      <c r="M41" s="258"/>
      <c r="N41" s="258"/>
      <c r="O41" s="258"/>
    </row>
    <row r="42" spans="1:15" x14ac:dyDescent="0.2">
      <c r="A42" s="264" t="s">
        <v>83</v>
      </c>
      <c r="B42" s="264"/>
      <c r="C42" s="264"/>
      <c r="D42" s="264"/>
      <c r="E42" s="264"/>
      <c r="F42" s="264"/>
      <c r="G42" s="264"/>
      <c r="H42" s="264"/>
      <c r="I42" s="264"/>
      <c r="J42" s="264"/>
      <c r="K42" s="264"/>
      <c r="L42" s="264"/>
      <c r="M42" s="264"/>
      <c r="N42" s="67">
        <f>N40</f>
        <v>0</v>
      </c>
      <c r="O42" s="120">
        <f>SUM(O40)</f>
        <v>0</v>
      </c>
    </row>
    <row r="43" spans="1:15" x14ac:dyDescent="0.2">
      <c r="A43" s="258"/>
      <c r="B43" s="258"/>
      <c r="C43" s="258"/>
      <c r="D43" s="258"/>
      <c r="E43" s="258"/>
      <c r="F43" s="258"/>
      <c r="G43" s="258"/>
      <c r="H43" s="258"/>
      <c r="I43" s="258"/>
      <c r="J43" s="258"/>
      <c r="K43" s="258"/>
      <c r="L43" s="258"/>
      <c r="M43" s="258"/>
      <c r="N43" s="258"/>
      <c r="O43" s="258"/>
    </row>
    <row r="44" spans="1:15" x14ac:dyDescent="0.2">
      <c r="A44" s="122"/>
      <c r="B44" s="125" t="s">
        <v>25</v>
      </c>
      <c r="C44" s="258" t="s">
        <v>287</v>
      </c>
      <c r="D44" s="258"/>
      <c r="E44" s="258"/>
      <c r="F44" s="258"/>
      <c r="G44" s="258"/>
      <c r="H44" s="258"/>
      <c r="I44" s="258"/>
      <c r="J44" s="258"/>
      <c r="K44" s="258"/>
      <c r="L44" s="258"/>
      <c r="M44" s="258"/>
      <c r="N44" s="258"/>
      <c r="O44" s="258"/>
    </row>
    <row r="45" spans="1:15" x14ac:dyDescent="0.2">
      <c r="A45" s="122">
        <v>1</v>
      </c>
      <c r="B45" s="273" t="s">
        <v>18</v>
      </c>
      <c r="C45" s="273"/>
      <c r="D45" s="273"/>
      <c r="E45" s="273"/>
      <c r="F45" s="273"/>
      <c r="G45" s="273"/>
      <c r="H45" s="273"/>
      <c r="I45" s="269" t="s">
        <v>18</v>
      </c>
      <c r="J45" s="269"/>
      <c r="K45" s="269"/>
      <c r="L45" s="269"/>
      <c r="M45" s="269"/>
      <c r="N45" s="72">
        <v>0</v>
      </c>
      <c r="O45" s="78">
        <v>0</v>
      </c>
    </row>
    <row r="46" spans="1:15" x14ac:dyDescent="0.2">
      <c r="A46" s="122">
        <v>2</v>
      </c>
      <c r="B46" s="273"/>
      <c r="C46" s="273"/>
      <c r="D46" s="273"/>
      <c r="E46" s="273"/>
      <c r="F46" s="273"/>
      <c r="G46" s="273"/>
      <c r="H46" s="273"/>
      <c r="I46" s="269"/>
      <c r="J46" s="269"/>
      <c r="K46" s="269"/>
      <c r="L46" s="269"/>
      <c r="M46" s="269"/>
      <c r="N46" s="72">
        <v>0</v>
      </c>
      <c r="O46" s="78">
        <v>0</v>
      </c>
    </row>
    <row r="47" spans="1:15" x14ac:dyDescent="0.2">
      <c r="A47" s="122">
        <v>3</v>
      </c>
      <c r="B47" s="273"/>
      <c r="C47" s="273"/>
      <c r="D47" s="273"/>
      <c r="E47" s="273"/>
      <c r="F47" s="273"/>
      <c r="G47" s="273"/>
      <c r="H47" s="273"/>
      <c r="I47" s="269"/>
      <c r="J47" s="269"/>
      <c r="K47" s="269"/>
      <c r="L47" s="269"/>
      <c r="M47" s="269"/>
      <c r="N47" s="72">
        <v>0</v>
      </c>
      <c r="O47" s="78">
        <v>0</v>
      </c>
    </row>
    <row r="48" spans="1:15" x14ac:dyDescent="0.2">
      <c r="A48" s="122">
        <v>4</v>
      </c>
      <c r="B48" s="273"/>
      <c r="C48" s="273"/>
      <c r="D48" s="273"/>
      <c r="E48" s="273"/>
      <c r="F48" s="273"/>
      <c r="G48" s="273"/>
      <c r="H48" s="273"/>
      <c r="I48" s="269"/>
      <c r="J48" s="269"/>
      <c r="K48" s="269"/>
      <c r="L48" s="269"/>
      <c r="M48" s="269"/>
      <c r="N48" s="72">
        <v>0</v>
      </c>
      <c r="O48" s="78">
        <v>0</v>
      </c>
    </row>
    <row r="49" spans="1:15" x14ac:dyDescent="0.2">
      <c r="A49" s="122">
        <v>5</v>
      </c>
      <c r="B49" s="273"/>
      <c r="C49" s="273"/>
      <c r="D49" s="273"/>
      <c r="E49" s="273"/>
      <c r="F49" s="273"/>
      <c r="G49" s="273"/>
      <c r="H49" s="273"/>
      <c r="I49" s="269"/>
      <c r="J49" s="269"/>
      <c r="K49" s="269"/>
      <c r="L49" s="269"/>
      <c r="M49" s="269"/>
      <c r="N49" s="72">
        <v>0</v>
      </c>
      <c r="O49" s="78">
        <v>0</v>
      </c>
    </row>
    <row r="50" spans="1:15" x14ac:dyDescent="0.2">
      <c r="A50" s="258"/>
      <c r="B50" s="258"/>
      <c r="C50" s="258"/>
      <c r="D50" s="258"/>
      <c r="E50" s="258"/>
      <c r="F50" s="258"/>
      <c r="G50" s="258"/>
      <c r="H50" s="258"/>
      <c r="I50" s="258"/>
      <c r="J50" s="258"/>
      <c r="K50" s="258"/>
      <c r="L50" s="258"/>
      <c r="M50" s="258"/>
      <c r="N50" s="258"/>
      <c r="O50" s="258"/>
    </row>
    <row r="51" spans="1:15" x14ac:dyDescent="0.2">
      <c r="A51" s="264" t="s">
        <v>84</v>
      </c>
      <c r="B51" s="264"/>
      <c r="C51" s="264"/>
      <c r="D51" s="264"/>
      <c r="E51" s="264"/>
      <c r="F51" s="264"/>
      <c r="G51" s="264"/>
      <c r="H51" s="264"/>
      <c r="I51" s="264"/>
      <c r="J51" s="264"/>
      <c r="K51" s="264"/>
      <c r="L51" s="264"/>
      <c r="M51" s="264"/>
      <c r="N51" s="67">
        <f>ROUND(SUM(N45:N49),0)</f>
        <v>0</v>
      </c>
      <c r="O51" s="120">
        <f>ROUND(SUM(O45:O49),0)</f>
        <v>0</v>
      </c>
    </row>
    <row r="52" spans="1:15" x14ac:dyDescent="0.2">
      <c r="A52" s="258"/>
      <c r="B52" s="258"/>
      <c r="C52" s="258"/>
      <c r="D52" s="258"/>
      <c r="E52" s="258"/>
      <c r="F52" s="258"/>
      <c r="G52" s="258"/>
      <c r="H52" s="258"/>
      <c r="I52" s="258"/>
      <c r="J52" s="258"/>
      <c r="K52" s="258"/>
      <c r="L52" s="258"/>
      <c r="M52" s="258"/>
      <c r="N52" s="258"/>
      <c r="O52" s="258"/>
    </row>
    <row r="53" spans="1:15" x14ac:dyDescent="0.2">
      <c r="A53" s="122"/>
      <c r="B53" s="125" t="s">
        <v>9</v>
      </c>
      <c r="C53" s="258" t="s">
        <v>164</v>
      </c>
      <c r="D53" s="258"/>
      <c r="E53" s="258"/>
      <c r="F53" s="258"/>
      <c r="G53" s="258"/>
      <c r="H53" s="258"/>
      <c r="I53" s="258"/>
      <c r="J53" s="258"/>
      <c r="K53" s="258"/>
      <c r="L53" s="258"/>
      <c r="M53" s="258"/>
      <c r="N53" s="258"/>
      <c r="O53" s="258"/>
    </row>
    <row r="54" spans="1:15" x14ac:dyDescent="0.2">
      <c r="A54" s="122">
        <v>1</v>
      </c>
      <c r="B54" s="258" t="s">
        <v>1</v>
      </c>
      <c r="C54" s="258"/>
      <c r="D54" s="258"/>
      <c r="E54" s="258"/>
      <c r="F54" s="258"/>
      <c r="G54" s="258"/>
      <c r="H54" s="258"/>
      <c r="I54" s="258"/>
      <c r="J54" s="258"/>
      <c r="K54" s="258"/>
      <c r="L54" s="258"/>
      <c r="M54" s="258"/>
      <c r="N54" s="74">
        <f>SUM(Travel!N58)</f>
        <v>0</v>
      </c>
      <c r="O54" s="78">
        <v>0</v>
      </c>
    </row>
    <row r="55" spans="1:15" x14ac:dyDescent="0.2">
      <c r="A55" s="122">
        <v>2</v>
      </c>
      <c r="B55" s="258" t="s">
        <v>7</v>
      </c>
      <c r="C55" s="258"/>
      <c r="D55" s="258"/>
      <c r="E55" s="258"/>
      <c r="F55" s="258"/>
      <c r="G55" s="258"/>
      <c r="H55" s="258"/>
      <c r="I55" s="258"/>
      <c r="J55" s="258"/>
      <c r="K55" s="258"/>
      <c r="L55" s="258"/>
      <c r="M55" s="258"/>
      <c r="N55" s="74">
        <f>SUM(Travel!AD58)</f>
        <v>0</v>
      </c>
      <c r="O55" s="78">
        <v>0</v>
      </c>
    </row>
    <row r="56" spans="1:15" x14ac:dyDescent="0.2">
      <c r="A56" s="311"/>
      <c r="B56" s="311"/>
      <c r="C56" s="311"/>
      <c r="D56" s="311"/>
      <c r="E56" s="311"/>
      <c r="F56" s="311"/>
      <c r="G56" s="311"/>
      <c r="H56" s="311"/>
      <c r="I56" s="311"/>
      <c r="J56" s="311"/>
      <c r="K56" s="311"/>
      <c r="L56" s="311"/>
      <c r="M56" s="311"/>
      <c r="N56" s="311"/>
      <c r="O56" s="311"/>
    </row>
    <row r="57" spans="1:15" x14ac:dyDescent="0.2">
      <c r="A57" s="264" t="s">
        <v>85</v>
      </c>
      <c r="B57" s="264"/>
      <c r="C57" s="264"/>
      <c r="D57" s="264"/>
      <c r="E57" s="264"/>
      <c r="F57" s="264"/>
      <c r="G57" s="264"/>
      <c r="H57" s="264"/>
      <c r="I57" s="264"/>
      <c r="J57" s="264"/>
      <c r="K57" s="264"/>
      <c r="L57" s="264"/>
      <c r="M57" s="264"/>
      <c r="N57" s="67">
        <f>ROUND(SUM(N54:N55),0)</f>
        <v>0</v>
      </c>
      <c r="O57" s="120">
        <f>ROUND(SUM(O54:O55),0)</f>
        <v>0</v>
      </c>
    </row>
    <row r="58" spans="1:15" x14ac:dyDescent="0.2">
      <c r="A58" s="258"/>
      <c r="B58" s="258"/>
      <c r="C58" s="258"/>
      <c r="D58" s="258"/>
      <c r="E58" s="258"/>
      <c r="F58" s="258"/>
      <c r="G58" s="258"/>
      <c r="H58" s="258"/>
      <c r="I58" s="258"/>
      <c r="J58" s="258"/>
      <c r="K58" s="258"/>
      <c r="L58" s="258"/>
      <c r="M58" s="258"/>
      <c r="N58" s="258"/>
      <c r="O58" s="258"/>
    </row>
    <row r="59" spans="1:15" x14ac:dyDescent="0.2">
      <c r="A59" s="122"/>
      <c r="B59" s="125" t="s">
        <v>27</v>
      </c>
      <c r="C59" s="258" t="s">
        <v>165</v>
      </c>
      <c r="D59" s="258"/>
      <c r="E59" s="258"/>
      <c r="F59" s="258"/>
      <c r="G59" s="258"/>
      <c r="H59" s="258"/>
      <c r="I59" s="258"/>
      <c r="J59" s="258"/>
      <c r="K59" s="258"/>
      <c r="L59" s="258"/>
      <c r="M59" s="258"/>
      <c r="N59" s="258"/>
      <c r="O59" s="258"/>
    </row>
    <row r="60" spans="1:15" x14ac:dyDescent="0.2">
      <c r="A60" s="122">
        <v>1</v>
      </c>
      <c r="B60" s="122" t="s">
        <v>8</v>
      </c>
      <c r="C60" s="273" t="s">
        <v>18</v>
      </c>
      <c r="D60" s="273"/>
      <c r="E60" s="273"/>
      <c r="F60" s="273"/>
      <c r="G60" s="273"/>
      <c r="H60" s="273"/>
      <c r="I60" s="298"/>
      <c r="J60" s="298"/>
      <c r="K60" s="298"/>
      <c r="L60" s="298"/>
      <c r="M60" s="298"/>
      <c r="N60" s="72">
        <v>0</v>
      </c>
      <c r="O60" s="78">
        <v>0</v>
      </c>
    </row>
    <row r="61" spans="1:15" x14ac:dyDescent="0.2">
      <c r="A61" s="122">
        <v>2</v>
      </c>
      <c r="B61" s="122" t="s">
        <v>9</v>
      </c>
      <c r="C61" s="273"/>
      <c r="D61" s="273"/>
      <c r="E61" s="273"/>
      <c r="F61" s="273"/>
      <c r="G61" s="273"/>
      <c r="H61" s="273"/>
      <c r="I61" s="298"/>
      <c r="J61" s="298"/>
      <c r="K61" s="298"/>
      <c r="L61" s="298"/>
      <c r="M61" s="298"/>
      <c r="N61" s="72">
        <v>0</v>
      </c>
      <c r="O61" s="78">
        <v>0</v>
      </c>
    </row>
    <row r="62" spans="1:15" x14ac:dyDescent="0.2">
      <c r="A62" s="122">
        <v>3</v>
      </c>
      <c r="B62" s="122" t="s">
        <v>10</v>
      </c>
      <c r="C62" s="273"/>
      <c r="D62" s="273"/>
      <c r="E62" s="273"/>
      <c r="F62" s="273"/>
      <c r="G62" s="273"/>
      <c r="H62" s="273"/>
      <c r="I62" s="298"/>
      <c r="J62" s="298"/>
      <c r="K62" s="298"/>
      <c r="L62" s="298"/>
      <c r="M62" s="298"/>
      <c r="N62" s="72">
        <v>0</v>
      </c>
      <c r="O62" s="78">
        <v>0</v>
      </c>
    </row>
    <row r="63" spans="1:15" x14ac:dyDescent="0.2">
      <c r="A63" s="122">
        <v>4</v>
      </c>
      <c r="B63" s="122" t="s">
        <v>101</v>
      </c>
      <c r="C63" s="273"/>
      <c r="D63" s="273"/>
      <c r="E63" s="273"/>
      <c r="F63" s="273"/>
      <c r="G63" s="273"/>
      <c r="H63" s="273"/>
      <c r="I63" s="298"/>
      <c r="J63" s="298"/>
      <c r="K63" s="298"/>
      <c r="L63" s="298"/>
      <c r="M63" s="298"/>
      <c r="N63" s="72">
        <v>0</v>
      </c>
      <c r="O63" s="78">
        <v>0</v>
      </c>
    </row>
    <row r="64" spans="1:15" x14ac:dyDescent="0.2">
      <c r="A64" s="258"/>
      <c r="B64" s="258"/>
      <c r="C64" s="258"/>
      <c r="D64" s="258"/>
      <c r="E64" s="258"/>
      <c r="F64" s="258"/>
      <c r="G64" s="258"/>
      <c r="H64" s="258"/>
      <c r="I64" s="258"/>
      <c r="J64" s="258"/>
      <c r="K64" s="258"/>
      <c r="L64" s="258"/>
      <c r="M64" s="258"/>
      <c r="N64" s="258"/>
      <c r="O64" s="258"/>
    </row>
    <row r="65" spans="1:15" x14ac:dyDescent="0.2">
      <c r="A65" s="264" t="s">
        <v>86</v>
      </c>
      <c r="B65" s="264"/>
      <c r="C65" s="264"/>
      <c r="D65" s="264"/>
      <c r="E65" s="264"/>
      <c r="F65" s="264"/>
      <c r="G65" s="264"/>
      <c r="H65" s="264"/>
      <c r="I65" s="264"/>
      <c r="J65" s="264"/>
      <c r="K65" s="264"/>
      <c r="L65" s="264"/>
      <c r="M65" s="264"/>
      <c r="N65" s="67">
        <f>ROUND(SUM(N60:N63),0)</f>
        <v>0</v>
      </c>
      <c r="O65" s="120">
        <f>ROUND(SUM(O60:O63),0)</f>
        <v>0</v>
      </c>
    </row>
    <row r="66" spans="1:15" x14ac:dyDescent="0.2">
      <c r="A66" s="266"/>
      <c r="B66" s="266"/>
      <c r="C66" s="266"/>
      <c r="D66" s="266"/>
      <c r="E66" s="266"/>
      <c r="F66" s="266"/>
      <c r="G66" s="266"/>
      <c r="H66" s="266"/>
      <c r="I66" s="266"/>
      <c r="J66" s="266"/>
      <c r="K66" s="266"/>
      <c r="L66" s="266"/>
      <c r="M66" s="266"/>
      <c r="N66" s="266"/>
      <c r="O66" s="266"/>
    </row>
    <row r="67" spans="1:15" x14ac:dyDescent="0.2">
      <c r="A67" s="122"/>
      <c r="B67" s="125" t="s">
        <v>3</v>
      </c>
      <c r="C67" s="258" t="s">
        <v>18</v>
      </c>
      <c r="D67" s="258"/>
      <c r="E67" s="258"/>
      <c r="F67" s="258"/>
      <c r="G67" s="258"/>
      <c r="H67" s="258"/>
      <c r="I67" s="258"/>
      <c r="J67" s="258"/>
      <c r="K67" s="258"/>
      <c r="L67" s="258"/>
      <c r="M67" s="258"/>
      <c r="N67" s="258"/>
      <c r="O67" s="258"/>
    </row>
    <row r="68" spans="1:15" x14ac:dyDescent="0.2">
      <c r="A68" s="122">
        <v>1</v>
      </c>
      <c r="B68" s="122" t="s">
        <v>102</v>
      </c>
      <c r="C68" s="273" t="s">
        <v>18</v>
      </c>
      <c r="D68" s="273"/>
      <c r="E68" s="273"/>
      <c r="F68" s="273"/>
      <c r="G68" s="273"/>
      <c r="H68" s="273"/>
      <c r="I68" s="298"/>
      <c r="J68" s="298"/>
      <c r="K68" s="298"/>
      <c r="L68" s="298"/>
      <c r="M68" s="298"/>
      <c r="N68" s="72">
        <v>0</v>
      </c>
      <c r="O68" s="78">
        <v>0</v>
      </c>
    </row>
    <row r="69" spans="1:15" x14ac:dyDescent="0.2">
      <c r="A69" s="122">
        <v>2</v>
      </c>
      <c r="B69" s="122" t="s">
        <v>102</v>
      </c>
      <c r="C69" s="273"/>
      <c r="D69" s="273"/>
      <c r="E69" s="273"/>
      <c r="F69" s="273"/>
      <c r="G69" s="273"/>
      <c r="H69" s="273"/>
      <c r="I69" s="298"/>
      <c r="J69" s="298"/>
      <c r="K69" s="298"/>
      <c r="L69" s="298"/>
      <c r="M69" s="298"/>
      <c r="N69" s="72">
        <v>0</v>
      </c>
      <c r="O69" s="78">
        <v>0</v>
      </c>
    </row>
    <row r="70" spans="1:15" x14ac:dyDescent="0.2">
      <c r="A70" s="122">
        <v>3</v>
      </c>
      <c r="B70" s="122" t="s">
        <v>102</v>
      </c>
      <c r="C70" s="273"/>
      <c r="D70" s="273"/>
      <c r="E70" s="273"/>
      <c r="F70" s="273"/>
      <c r="G70" s="273"/>
      <c r="H70" s="273"/>
      <c r="I70" s="298"/>
      <c r="J70" s="298"/>
      <c r="K70" s="298"/>
      <c r="L70" s="298"/>
      <c r="M70" s="298"/>
      <c r="N70" s="72">
        <v>0</v>
      </c>
      <c r="O70" s="78">
        <v>0</v>
      </c>
    </row>
    <row r="71" spans="1:15" x14ac:dyDescent="0.2">
      <c r="A71" s="122">
        <v>4</v>
      </c>
      <c r="B71" s="122" t="s">
        <v>102</v>
      </c>
      <c r="C71" s="273"/>
      <c r="D71" s="273"/>
      <c r="E71" s="273"/>
      <c r="F71" s="273"/>
      <c r="G71" s="273"/>
      <c r="H71" s="273"/>
      <c r="I71" s="298"/>
      <c r="J71" s="298"/>
      <c r="K71" s="298"/>
      <c r="L71" s="298"/>
      <c r="M71" s="298"/>
      <c r="N71" s="72">
        <v>0</v>
      </c>
      <c r="O71" s="78">
        <v>0</v>
      </c>
    </row>
    <row r="72" spans="1:15" x14ac:dyDescent="0.2">
      <c r="A72" s="258"/>
      <c r="B72" s="258"/>
      <c r="C72" s="258"/>
      <c r="D72" s="258"/>
      <c r="E72" s="258"/>
      <c r="F72" s="258"/>
      <c r="G72" s="258"/>
      <c r="H72" s="258"/>
      <c r="I72" s="258"/>
      <c r="J72" s="258"/>
      <c r="K72" s="258"/>
      <c r="L72" s="258"/>
      <c r="M72" s="258"/>
      <c r="N72" s="258"/>
      <c r="O72" s="258"/>
    </row>
    <row r="73" spans="1:15" x14ac:dyDescent="0.2">
      <c r="A73" s="264" t="s">
        <v>105</v>
      </c>
      <c r="B73" s="264"/>
      <c r="C73" s="264"/>
      <c r="D73" s="264"/>
      <c r="E73" s="264"/>
      <c r="F73" s="264"/>
      <c r="G73" s="264"/>
      <c r="H73" s="264"/>
      <c r="I73" s="264"/>
      <c r="J73" s="264"/>
      <c r="K73" s="264"/>
      <c r="L73" s="264"/>
      <c r="M73" s="264"/>
      <c r="N73" s="67">
        <f>ROUND(SUM(N68:N71),0)</f>
        <v>0</v>
      </c>
      <c r="O73" s="120">
        <f>ROUND(SUM(O68:O71),0)</f>
        <v>0</v>
      </c>
    </row>
    <row r="74" spans="1:15" x14ac:dyDescent="0.2">
      <c r="A74" s="266"/>
      <c r="B74" s="266"/>
      <c r="C74" s="266"/>
      <c r="D74" s="266"/>
      <c r="E74" s="266"/>
      <c r="F74" s="266"/>
      <c r="G74" s="266"/>
      <c r="H74" s="266"/>
      <c r="I74" s="266"/>
      <c r="J74" s="266"/>
      <c r="K74" s="266"/>
      <c r="L74" s="266"/>
      <c r="M74" s="266"/>
      <c r="N74" s="266"/>
      <c r="O74" s="266"/>
    </row>
    <row r="75" spans="1:15" x14ac:dyDescent="0.2">
      <c r="A75" s="122"/>
      <c r="B75" s="125" t="s">
        <v>26</v>
      </c>
      <c r="C75" s="258"/>
      <c r="D75" s="258"/>
      <c r="E75" s="258"/>
      <c r="F75" s="258"/>
      <c r="G75" s="258"/>
      <c r="H75" s="258"/>
      <c r="I75" s="258"/>
      <c r="J75" s="258"/>
      <c r="K75" s="258"/>
      <c r="L75" s="258"/>
      <c r="M75" s="258"/>
      <c r="N75" s="258"/>
      <c r="O75" s="258"/>
    </row>
    <row r="76" spans="1:15" x14ac:dyDescent="0.2">
      <c r="A76" s="122">
        <v>1</v>
      </c>
      <c r="B76" s="258" t="str">
        <f>'Year One'!B76</f>
        <v>Computer Services</v>
      </c>
      <c r="C76" s="258"/>
      <c r="D76" s="258"/>
      <c r="E76" s="258"/>
      <c r="F76" s="258"/>
      <c r="G76" s="258"/>
      <c r="H76" s="258"/>
      <c r="I76" s="258"/>
      <c r="J76" s="258"/>
      <c r="K76" s="258"/>
      <c r="L76" s="258"/>
      <c r="M76" s="258"/>
      <c r="N76" s="72">
        <v>0</v>
      </c>
      <c r="O76" s="78">
        <v>0</v>
      </c>
    </row>
    <row r="77" spans="1:15" x14ac:dyDescent="0.2">
      <c r="A77" s="122">
        <v>2</v>
      </c>
      <c r="B77" s="258" t="str">
        <f>'Year One'!B77</f>
        <v>Software</v>
      </c>
      <c r="C77" s="258"/>
      <c r="D77" s="258"/>
      <c r="E77" s="266"/>
      <c r="F77" s="266"/>
      <c r="G77" s="266"/>
      <c r="H77" s="266"/>
      <c r="I77" s="266"/>
      <c r="J77" s="266"/>
      <c r="K77" s="266"/>
      <c r="L77" s="266"/>
      <c r="M77" s="266"/>
      <c r="N77" s="72">
        <v>0</v>
      </c>
      <c r="O77" s="78">
        <v>0</v>
      </c>
    </row>
    <row r="78" spans="1:15" x14ac:dyDescent="0.2">
      <c r="A78" s="122">
        <v>3</v>
      </c>
      <c r="B78" s="258" t="str">
        <f>'Year One'!B78</f>
        <v>Publication Costs</v>
      </c>
      <c r="C78" s="258"/>
      <c r="D78" s="258"/>
      <c r="E78" s="258"/>
      <c r="F78" s="258"/>
      <c r="G78" s="258"/>
      <c r="H78" s="258"/>
      <c r="I78" s="258"/>
      <c r="J78" s="258"/>
      <c r="K78" s="258"/>
      <c r="L78" s="258"/>
      <c r="M78" s="258"/>
      <c r="N78" s="72">
        <v>0</v>
      </c>
      <c r="O78" s="78">
        <v>0</v>
      </c>
    </row>
    <row r="79" spans="1:15" x14ac:dyDescent="0.2">
      <c r="A79" s="122">
        <v>4</v>
      </c>
      <c r="B79" s="258" t="str">
        <f>'Year One'!B79</f>
        <v>Copying</v>
      </c>
      <c r="C79" s="258"/>
      <c r="D79" s="258"/>
      <c r="E79" s="258"/>
      <c r="F79" s="258"/>
      <c r="G79" s="258"/>
      <c r="H79" s="258"/>
      <c r="I79" s="258"/>
      <c r="J79" s="258"/>
      <c r="K79" s="258"/>
      <c r="L79" s="258"/>
      <c r="M79" s="258"/>
      <c r="N79" s="72">
        <v>0</v>
      </c>
      <c r="O79" s="78">
        <v>0</v>
      </c>
    </row>
    <row r="80" spans="1:15" x14ac:dyDescent="0.2">
      <c r="A80" s="122">
        <v>5</v>
      </c>
      <c r="B80" s="258" t="str">
        <f>'Year One'!B80</f>
        <v>Postage</v>
      </c>
      <c r="C80" s="258"/>
      <c r="D80" s="258"/>
      <c r="E80" s="258"/>
      <c r="F80" s="258"/>
      <c r="G80" s="258"/>
      <c r="H80" s="258"/>
      <c r="I80" s="258"/>
      <c r="J80" s="258"/>
      <c r="K80" s="258"/>
      <c r="L80" s="258"/>
      <c r="M80" s="258"/>
      <c r="N80" s="72">
        <v>0</v>
      </c>
      <c r="O80" s="78">
        <v>0</v>
      </c>
    </row>
    <row r="81" spans="1:15" x14ac:dyDescent="0.2">
      <c r="A81" s="122">
        <v>6</v>
      </c>
      <c r="B81" s="258" t="str">
        <f>'Year One'!B81</f>
        <v>Human Subjects Compensation</v>
      </c>
      <c r="C81" s="258"/>
      <c r="D81" s="258"/>
      <c r="E81" s="258"/>
      <c r="F81" s="258"/>
      <c r="G81" s="258"/>
      <c r="H81" s="258"/>
      <c r="I81" s="258"/>
      <c r="J81" s="258"/>
      <c r="K81" s="258"/>
      <c r="L81" s="258"/>
      <c r="M81" s="258"/>
      <c r="N81" s="72">
        <v>0</v>
      </c>
      <c r="O81" s="78">
        <v>0</v>
      </c>
    </row>
    <row r="82" spans="1:15" x14ac:dyDescent="0.2">
      <c r="A82" s="122">
        <v>7</v>
      </c>
      <c r="B82" s="258" t="str">
        <f>'Year One'!B82</f>
        <v>Consultant</v>
      </c>
      <c r="C82" s="258"/>
      <c r="D82" s="258"/>
      <c r="E82" s="258"/>
      <c r="F82" s="258"/>
      <c r="G82" s="258"/>
      <c r="H82" s="258"/>
      <c r="I82" s="258"/>
      <c r="J82" s="258"/>
      <c r="K82" s="258"/>
      <c r="L82" s="258"/>
      <c r="M82" s="258"/>
      <c r="N82" s="72">
        <v>0</v>
      </c>
      <c r="O82" s="78">
        <v>0</v>
      </c>
    </row>
    <row r="83" spans="1:15" x14ac:dyDescent="0.2">
      <c r="A83" s="122">
        <v>8</v>
      </c>
      <c r="B83" s="258" t="s">
        <v>288</v>
      </c>
      <c r="C83" s="258"/>
      <c r="D83" s="258"/>
      <c r="E83" s="258"/>
      <c r="F83" s="258"/>
      <c r="G83" s="258"/>
      <c r="H83" s="258"/>
      <c r="I83" s="258"/>
      <c r="J83" s="258"/>
      <c r="K83" s="258"/>
      <c r="L83" s="258"/>
      <c r="M83" s="258"/>
      <c r="N83" s="72">
        <v>0</v>
      </c>
      <c r="O83" s="78">
        <v>0</v>
      </c>
    </row>
    <row r="84" spans="1:15" x14ac:dyDescent="0.2">
      <c r="A84" s="122">
        <v>9</v>
      </c>
      <c r="B84" s="258" t="s">
        <v>289</v>
      </c>
      <c r="C84" s="258"/>
      <c r="D84" s="258"/>
      <c r="E84" s="258"/>
      <c r="F84" s="258"/>
      <c r="G84" s="258"/>
      <c r="H84" s="258"/>
      <c r="I84" s="258"/>
      <c r="J84" s="258"/>
      <c r="K84" s="258"/>
      <c r="L84" s="258"/>
      <c r="M84" s="258"/>
      <c r="N84" s="72">
        <v>0</v>
      </c>
      <c r="O84" s="78">
        <v>0</v>
      </c>
    </row>
    <row r="85" spans="1:15" x14ac:dyDescent="0.2">
      <c r="A85" s="122">
        <v>10</v>
      </c>
      <c r="B85" s="284" t="s">
        <v>290</v>
      </c>
      <c r="C85" s="313"/>
      <c r="D85" s="285"/>
      <c r="E85" s="278"/>
      <c r="F85" s="276"/>
      <c r="G85" s="276"/>
      <c r="H85" s="276"/>
      <c r="I85" s="276"/>
      <c r="J85" s="276"/>
      <c r="K85" s="276"/>
      <c r="L85" s="276"/>
      <c r="M85" s="277"/>
      <c r="N85" s="72">
        <v>0</v>
      </c>
      <c r="O85" s="78">
        <v>0</v>
      </c>
    </row>
    <row r="86" spans="1:15" x14ac:dyDescent="0.2">
      <c r="A86" s="122">
        <v>11</v>
      </c>
      <c r="B86" s="284" t="s">
        <v>291</v>
      </c>
      <c r="C86" s="313"/>
      <c r="D86" s="285"/>
      <c r="E86" s="278"/>
      <c r="F86" s="276"/>
      <c r="G86" s="276"/>
      <c r="H86" s="276"/>
      <c r="I86" s="276"/>
      <c r="J86" s="276"/>
      <c r="K86" s="276"/>
      <c r="L86" s="276"/>
      <c r="M86" s="277"/>
      <c r="N86" s="72">
        <v>0</v>
      </c>
      <c r="O86" s="78">
        <v>0</v>
      </c>
    </row>
    <row r="87" spans="1:15" x14ac:dyDescent="0.2">
      <c r="A87" s="122">
        <v>12</v>
      </c>
      <c r="B87" s="258" t="str">
        <f>'Year One'!B87</f>
        <v>Other</v>
      </c>
      <c r="C87" s="258"/>
      <c r="D87" s="258"/>
      <c r="E87" s="258"/>
      <c r="F87" s="258"/>
      <c r="G87" s="258"/>
      <c r="H87" s="258"/>
      <c r="I87" s="258"/>
      <c r="J87" s="258"/>
      <c r="K87" s="258"/>
      <c r="L87" s="258"/>
      <c r="M87" s="258"/>
      <c r="N87" s="72">
        <v>0</v>
      </c>
      <c r="O87" s="78">
        <v>0</v>
      </c>
    </row>
    <row r="88" spans="1:15" x14ac:dyDescent="0.2">
      <c r="A88" s="258"/>
      <c r="B88" s="258"/>
      <c r="C88" s="258"/>
      <c r="D88" s="258"/>
      <c r="E88" s="258"/>
      <c r="F88" s="258"/>
      <c r="G88" s="258"/>
      <c r="H88" s="258"/>
      <c r="I88" s="258"/>
      <c r="J88" s="258"/>
      <c r="K88" s="258"/>
      <c r="L88" s="258"/>
      <c r="M88" s="258"/>
      <c r="N88" s="258"/>
      <c r="O88" s="258"/>
    </row>
    <row r="89" spans="1:15" x14ac:dyDescent="0.2">
      <c r="A89" s="264" t="s">
        <v>87</v>
      </c>
      <c r="B89" s="264"/>
      <c r="C89" s="264"/>
      <c r="D89" s="264"/>
      <c r="E89" s="264"/>
      <c r="F89" s="264"/>
      <c r="G89" s="264"/>
      <c r="H89" s="264"/>
      <c r="I89" s="264"/>
      <c r="J89" s="264"/>
      <c r="K89" s="264"/>
      <c r="L89" s="264"/>
      <c r="M89" s="264"/>
      <c r="N89" s="67">
        <f>ROUND(SUM(N76:N87),0)</f>
        <v>0</v>
      </c>
      <c r="O89" s="120">
        <f>ROUND(SUM(O76:O87),0)</f>
        <v>0</v>
      </c>
    </row>
    <row r="90" spans="1:15" x14ac:dyDescent="0.2">
      <c r="A90" s="304"/>
      <c r="B90" s="304"/>
      <c r="C90" s="304"/>
      <c r="D90" s="304"/>
      <c r="E90" s="304"/>
      <c r="F90" s="304"/>
      <c r="G90" s="304"/>
      <c r="H90" s="304"/>
      <c r="I90" s="304"/>
      <c r="J90" s="304"/>
      <c r="K90" s="304"/>
      <c r="L90" s="304"/>
      <c r="M90" s="304"/>
      <c r="N90" s="304"/>
      <c r="O90" s="304"/>
    </row>
    <row r="91" spans="1:15" x14ac:dyDescent="0.2">
      <c r="A91" s="264" t="s">
        <v>88</v>
      </c>
      <c r="B91" s="264"/>
      <c r="C91" s="264"/>
      <c r="D91" s="264"/>
      <c r="E91" s="264"/>
      <c r="F91" s="264"/>
      <c r="G91" s="264"/>
      <c r="H91" s="264"/>
      <c r="I91" s="264"/>
      <c r="J91" s="264"/>
      <c r="K91" s="264"/>
      <c r="L91" s="264"/>
      <c r="M91" s="264"/>
      <c r="N91" s="67">
        <f>SUM(N37+N42+N51+N57+N65+N73+N89)</f>
        <v>0</v>
      </c>
      <c r="O91" s="120">
        <f>SUM(O37+O42+O51+O57+O65+O73+O89)</f>
        <v>0</v>
      </c>
    </row>
    <row r="92" spans="1:15" x14ac:dyDescent="0.2">
      <c r="A92" s="307"/>
      <c r="B92" s="307"/>
      <c r="C92" s="307"/>
      <c r="D92" s="307"/>
      <c r="E92" s="307"/>
      <c r="F92" s="307"/>
      <c r="G92" s="307"/>
      <c r="H92" s="307"/>
      <c r="I92" s="307"/>
      <c r="J92" s="307"/>
      <c r="K92" s="307"/>
      <c r="L92" s="307"/>
      <c r="M92" s="307"/>
      <c r="N92" s="307"/>
      <c r="O92" s="307"/>
    </row>
    <row r="93" spans="1:15" x14ac:dyDescent="0.2">
      <c r="A93" s="307" t="s">
        <v>74</v>
      </c>
      <c r="B93" s="307"/>
      <c r="C93" s="307"/>
      <c r="D93" s="307"/>
      <c r="E93" s="307"/>
      <c r="F93" s="307"/>
      <c r="G93" s="307"/>
      <c r="H93" s="307"/>
      <c r="I93" s="307"/>
      <c r="J93" s="307"/>
      <c r="K93" s="307"/>
      <c r="L93" s="307"/>
      <c r="M93" s="307"/>
      <c r="N93" s="307"/>
      <c r="O93" s="307"/>
    </row>
    <row r="94" spans="1:15" x14ac:dyDescent="0.2">
      <c r="A94" s="122" t="s">
        <v>18</v>
      </c>
      <c r="B94" s="107" t="str">
        <f>'Year One'!B94</f>
        <v>On-Campus</v>
      </c>
      <c r="C94" s="122" t="s">
        <v>18</v>
      </c>
      <c r="D94" s="47" t="s">
        <v>207</v>
      </c>
      <c r="E94" s="104">
        <f>'Year One'!E94</f>
        <v>0.35399999999999998</v>
      </c>
      <c r="F94" s="309"/>
      <c r="G94" s="309"/>
      <c r="H94" s="47" t="s">
        <v>208</v>
      </c>
      <c r="I94" s="79">
        <f>IF(B94="On-Campus",SUM(N91-(N51+N42+N65+N84+N86)),N91)</f>
        <v>0</v>
      </c>
      <c r="J94" s="258" t="str">
        <f>BaseType</f>
        <v>MTDC</v>
      </c>
      <c r="K94" s="258"/>
      <c r="L94" s="258"/>
      <c r="M94" s="258"/>
      <c r="N94" s="65">
        <f>ROUND(SUM(E94*I94),0)</f>
        <v>0</v>
      </c>
      <c r="O94" s="120">
        <f>ROUND((O91-(O42+O51+O65+O84+O86))*E94,0)</f>
        <v>0</v>
      </c>
    </row>
    <row r="95" spans="1:15" x14ac:dyDescent="0.2">
      <c r="A95" s="258"/>
      <c r="B95" s="258"/>
      <c r="C95" s="258"/>
      <c r="D95" s="258"/>
      <c r="E95" s="258"/>
      <c r="F95" s="258"/>
      <c r="G95" s="258"/>
      <c r="H95" s="258"/>
      <c r="I95" s="258"/>
      <c r="J95" s="258"/>
      <c r="K95" s="258"/>
      <c r="L95" s="258"/>
      <c r="M95" s="258"/>
      <c r="N95" s="258"/>
      <c r="O95" s="25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304" t="s">
        <v>71</v>
      </c>
      <c r="B97" s="304"/>
      <c r="C97" s="304"/>
      <c r="D97" s="304"/>
      <c r="E97" s="304"/>
      <c r="F97" s="304"/>
      <c r="G97" s="304"/>
      <c r="H97" s="304"/>
      <c r="I97" s="304"/>
      <c r="J97" s="304"/>
      <c r="K97" s="304"/>
      <c r="L97" s="304"/>
      <c r="M97" s="304"/>
      <c r="N97" s="304"/>
      <c r="O97" s="304"/>
    </row>
    <row r="98" spans="1:16" x14ac:dyDescent="0.2">
      <c r="A98" s="304"/>
      <c r="B98" s="304"/>
      <c r="C98" s="304"/>
      <c r="D98" s="304"/>
      <c r="E98" s="304"/>
      <c r="F98" s="304"/>
      <c r="G98" s="304"/>
      <c r="H98" s="304"/>
      <c r="I98" s="304"/>
      <c r="J98" s="304"/>
      <c r="L98" s="81" t="s">
        <v>14</v>
      </c>
      <c r="M98" s="81"/>
      <c r="N98" s="255">
        <f>N96+O96</f>
        <v>0</v>
      </c>
      <c r="O98" s="255"/>
    </row>
    <row r="99" spans="1:16" x14ac:dyDescent="0.2">
      <c r="A99" s="250" t="str">
        <f>Update</f>
        <v>Template updated: 03/28/2025</v>
      </c>
      <c r="B99" s="250"/>
      <c r="C99" s="250"/>
      <c r="D99" s="250"/>
      <c r="E99" s="250"/>
      <c r="F99" s="250"/>
      <c r="G99" s="250"/>
      <c r="H99" s="250"/>
      <c r="I99" s="250"/>
      <c r="J99" s="250"/>
      <c r="K99" s="250"/>
      <c r="L99" s="250"/>
      <c r="M99" s="250"/>
      <c r="N99" s="250"/>
      <c r="O99" s="250"/>
    </row>
    <row r="100" spans="1:16" ht="15" customHeight="1" x14ac:dyDescent="0.2">
      <c r="A100" s="250" t="s">
        <v>70</v>
      </c>
      <c r="B100" s="250"/>
      <c r="C100" s="250"/>
      <c r="D100" s="250"/>
      <c r="E100" s="250"/>
      <c r="F100" s="250"/>
      <c r="G100" s="250"/>
      <c r="H100" s="250"/>
      <c r="I100" s="250"/>
      <c r="J100" s="250"/>
      <c r="K100" s="250"/>
      <c r="L100" s="250"/>
      <c r="M100" s="250"/>
      <c r="N100" s="250"/>
      <c r="O100" s="250"/>
    </row>
    <row r="101" spans="1:16" x14ac:dyDescent="0.2">
      <c r="A101" s="250"/>
      <c r="B101" s="250"/>
      <c r="C101" s="250"/>
      <c r="D101" s="250"/>
      <c r="E101" s="250"/>
      <c r="F101" s="250"/>
      <c r="G101" s="250"/>
      <c r="H101" s="250"/>
      <c r="I101" s="250"/>
      <c r="J101" s="250"/>
      <c r="K101" s="250"/>
      <c r="L101" s="250"/>
      <c r="M101" s="250"/>
      <c r="N101" s="250"/>
      <c r="O101" s="250"/>
    </row>
    <row r="102" spans="1:16" x14ac:dyDescent="0.2">
      <c r="A102" s="250"/>
      <c r="B102" s="250"/>
      <c r="C102" s="250"/>
      <c r="D102" s="250"/>
      <c r="E102" s="250"/>
      <c r="F102" s="250"/>
      <c r="G102" s="250"/>
      <c r="H102" s="250"/>
      <c r="I102" s="250"/>
      <c r="J102" s="250"/>
      <c r="K102" s="250"/>
      <c r="L102" s="250"/>
      <c r="M102" s="250"/>
      <c r="N102" s="250"/>
      <c r="O102" s="250"/>
    </row>
    <row r="103" spans="1:16" x14ac:dyDescent="0.2">
      <c r="A103" s="250"/>
      <c r="B103" s="250"/>
      <c r="C103" s="250"/>
      <c r="D103" s="250"/>
      <c r="E103" s="250"/>
      <c r="F103" s="250"/>
      <c r="G103" s="250"/>
      <c r="H103" s="250"/>
      <c r="I103" s="250"/>
      <c r="J103" s="250"/>
      <c r="K103" s="250"/>
      <c r="L103" s="250"/>
      <c r="M103" s="250"/>
      <c r="N103" s="250"/>
      <c r="O103" s="250"/>
    </row>
    <row r="104" spans="1:16" x14ac:dyDescent="0.2">
      <c r="A104" s="250"/>
      <c r="B104" s="250"/>
      <c r="C104" s="250"/>
      <c r="D104" s="250"/>
      <c r="E104" s="250"/>
      <c r="F104" s="250"/>
      <c r="G104" s="250"/>
      <c r="H104" s="250"/>
      <c r="I104" s="250"/>
      <c r="J104" s="250"/>
      <c r="K104" s="250"/>
      <c r="L104" s="250"/>
      <c r="M104" s="250"/>
      <c r="N104" s="250"/>
      <c r="O104" s="250"/>
    </row>
    <row r="105" spans="1:16" hidden="1" x14ac:dyDescent="0.2">
      <c r="A105" s="250"/>
      <c r="B105" s="250"/>
      <c r="C105" s="250"/>
      <c r="D105" s="250"/>
      <c r="E105" s="250"/>
      <c r="F105" s="250"/>
      <c r="G105" s="250"/>
      <c r="H105" s="250"/>
      <c r="I105" s="250"/>
      <c r="J105" s="250"/>
      <c r="K105" s="250"/>
      <c r="L105" s="250"/>
      <c r="M105" s="250"/>
      <c r="N105" s="250"/>
      <c r="O105" s="250"/>
    </row>
    <row r="106" spans="1:16" hidden="1" x14ac:dyDescent="0.2">
      <c r="A106" s="250"/>
      <c r="B106" s="250"/>
      <c r="C106" s="250"/>
      <c r="D106" s="250"/>
      <c r="E106" s="250"/>
      <c r="F106" s="250"/>
      <c r="G106" s="250"/>
      <c r="H106" s="250"/>
      <c r="I106" s="250"/>
      <c r="J106" s="250"/>
      <c r="K106" s="250"/>
      <c r="L106" s="250"/>
      <c r="M106" s="250"/>
      <c r="N106" s="250"/>
      <c r="O106" s="250"/>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G21:H21"/>
    <mergeCell ref="K25:M25"/>
    <mergeCell ref="K26:M26"/>
    <mergeCell ref="K27:M27"/>
    <mergeCell ref="K28:M28"/>
    <mergeCell ref="K29:M29"/>
    <mergeCell ref="K31:M31"/>
    <mergeCell ref="K32:M32"/>
    <mergeCell ref="K33:M33"/>
    <mergeCell ref="K23:L23"/>
    <mergeCell ref="A30:O30"/>
    <mergeCell ref="B25:C25"/>
    <mergeCell ref="B31:C31"/>
    <mergeCell ref="B32:C32"/>
    <mergeCell ref="B33:C33"/>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34:O34"/>
    <mergeCell ref="A35:I35"/>
    <mergeCell ref="A22:O22"/>
    <mergeCell ref="A23:I23"/>
    <mergeCell ref="A24:O24"/>
    <mergeCell ref="B26:C26"/>
    <mergeCell ref="B27:C27"/>
    <mergeCell ref="B28:C28"/>
    <mergeCell ref="B29:C29"/>
    <mergeCell ref="G31:I31"/>
    <mergeCell ref="G32:I32"/>
    <mergeCell ref="G33:I33"/>
    <mergeCell ref="K35:M35"/>
    <mergeCell ref="G16:H16"/>
    <mergeCell ref="G17:H17"/>
    <mergeCell ref="G18:H18"/>
    <mergeCell ref="G19:H19"/>
    <mergeCell ref="G20:H20"/>
    <mergeCell ref="A5:O5"/>
    <mergeCell ref="A14:I14"/>
    <mergeCell ref="A15:O15"/>
    <mergeCell ref="C4:I4"/>
    <mergeCell ref="J4:K4"/>
    <mergeCell ref="L4:O4"/>
    <mergeCell ref="A1:O1"/>
    <mergeCell ref="K14:L14"/>
    <mergeCell ref="A13:O13"/>
    <mergeCell ref="A2:I2"/>
    <mergeCell ref="J2:K2"/>
    <mergeCell ref="L2:O2"/>
    <mergeCell ref="C3:I3"/>
    <mergeCell ref="J3:K3"/>
    <mergeCell ref="L3:O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Lists!$A$2:$A$5</xm:f>
          </x14:formula1>
          <xm:sqref>C7:C12</xm:sqref>
        </x14:dataValidation>
        <x14:dataValidation type="list" allowBlank="1" showDropDown="1" showInputMessage="1" showErrorMessage="1" xr:uid="{00000000-0002-0000-0500-000003000000}">
          <x14:formula1>
            <xm:f>Lists!$A$8:$A$18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356" t="s">
        <v>79</v>
      </c>
      <c r="B1" s="357"/>
      <c r="C1" s="357"/>
      <c r="D1" s="357"/>
      <c r="E1" s="357"/>
      <c r="F1" s="357"/>
      <c r="G1" s="357"/>
      <c r="H1" s="357"/>
      <c r="I1" s="357"/>
      <c r="J1" s="357"/>
      <c r="K1" s="357"/>
      <c r="L1" s="357"/>
      <c r="M1" s="357"/>
      <c r="N1" s="357"/>
      <c r="O1" s="357"/>
      <c r="P1" s="358"/>
      <c r="Q1" s="191"/>
    </row>
    <row r="2" spans="1:17" ht="13.15" customHeight="1" x14ac:dyDescent="0.2">
      <c r="A2" s="361" t="s">
        <v>44</v>
      </c>
      <c r="B2" s="362"/>
      <c r="C2" s="362"/>
      <c r="D2" s="362"/>
      <c r="E2" s="362"/>
      <c r="F2" s="362"/>
      <c r="G2" s="362"/>
      <c r="H2" s="362"/>
      <c r="I2" s="362"/>
      <c r="J2" s="362"/>
      <c r="K2" s="363" t="s">
        <v>49</v>
      </c>
      <c r="L2" s="363"/>
      <c r="M2" s="364">
        <f>'Year One'!L2:O2</f>
        <v>0</v>
      </c>
      <c r="N2" s="364"/>
      <c r="O2" s="364"/>
      <c r="P2" s="365"/>
      <c r="Q2" s="191"/>
    </row>
    <row r="3" spans="1:17" x14ac:dyDescent="0.2">
      <c r="A3" s="235"/>
      <c r="B3" s="236" t="s">
        <v>45</v>
      </c>
      <c r="C3" s="366">
        <f>'Year One'!C3:I3</f>
        <v>0</v>
      </c>
      <c r="D3" s="364"/>
      <c r="E3" s="364"/>
      <c r="F3" s="364"/>
      <c r="G3" s="364"/>
      <c r="H3" s="364"/>
      <c r="I3" s="364"/>
      <c r="J3" s="364"/>
      <c r="K3" s="363" t="s">
        <v>47</v>
      </c>
      <c r="L3" s="363"/>
      <c r="M3" s="364">
        <f>'Year One'!L3:O3</f>
        <v>0</v>
      </c>
      <c r="N3" s="364"/>
      <c r="O3" s="364"/>
      <c r="P3" s="365"/>
      <c r="Q3" s="191"/>
    </row>
    <row r="4" spans="1:17" x14ac:dyDescent="0.2">
      <c r="A4" s="235"/>
      <c r="B4" s="237" t="s">
        <v>46</v>
      </c>
      <c r="C4" s="366" t="s">
        <v>11</v>
      </c>
      <c r="D4" s="364"/>
      <c r="E4" s="364"/>
      <c r="F4" s="364"/>
      <c r="G4" s="364"/>
      <c r="H4" s="364"/>
      <c r="I4" s="364"/>
      <c r="J4" s="364"/>
      <c r="K4" s="363" t="s">
        <v>48</v>
      </c>
      <c r="L4" s="363"/>
      <c r="M4" s="364">
        <f>'Year One'!L4:O4</f>
        <v>0</v>
      </c>
      <c r="N4" s="364"/>
      <c r="O4" s="364"/>
      <c r="P4" s="365"/>
      <c r="Q4" s="191"/>
    </row>
    <row r="5" spans="1:17" x14ac:dyDescent="0.2">
      <c r="A5" s="261"/>
      <c r="B5" s="261"/>
      <c r="C5" s="261"/>
      <c r="D5" s="261"/>
      <c r="E5" s="261"/>
      <c r="F5" s="261"/>
      <c r="G5" s="261"/>
      <c r="H5" s="261"/>
      <c r="I5" s="261"/>
      <c r="J5" s="261"/>
      <c r="K5" s="261"/>
      <c r="L5" s="261"/>
      <c r="M5" s="261"/>
      <c r="N5" s="261"/>
      <c r="O5" s="261"/>
      <c r="P5" s="261"/>
      <c r="Q5" s="191"/>
    </row>
    <row r="6" spans="1:17" s="34" customFormat="1" ht="24" customHeight="1" x14ac:dyDescent="0.2">
      <c r="A6" s="55"/>
      <c r="B6" s="206" t="s">
        <v>24</v>
      </c>
      <c r="C6" s="186" t="s">
        <v>210</v>
      </c>
      <c r="D6" s="187" t="s">
        <v>211</v>
      </c>
      <c r="E6" s="182" t="s">
        <v>212</v>
      </c>
      <c r="F6" s="183" t="s">
        <v>213</v>
      </c>
      <c r="G6" s="186" t="s">
        <v>214</v>
      </c>
      <c r="H6" s="187" t="s">
        <v>215</v>
      </c>
      <c r="I6" s="182" t="s">
        <v>216</v>
      </c>
      <c r="J6" s="183" t="s">
        <v>217</v>
      </c>
      <c r="K6" s="214" t="s">
        <v>218</v>
      </c>
      <c r="L6" s="187" t="s">
        <v>219</v>
      </c>
      <c r="M6" s="212" t="s">
        <v>220</v>
      </c>
      <c r="N6" s="215" t="s">
        <v>221</v>
      </c>
      <c r="O6" s="214" t="s">
        <v>250</v>
      </c>
      <c r="P6" s="111" t="s">
        <v>161</v>
      </c>
      <c r="Q6" s="192"/>
    </row>
    <row r="7" spans="1:17" x14ac:dyDescent="0.2">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
      <c r="A13" s="359" t="s">
        <v>18</v>
      </c>
      <c r="B13" s="291"/>
      <c r="C13" s="291"/>
      <c r="D13" s="291"/>
      <c r="E13" s="291"/>
      <c r="F13" s="291"/>
      <c r="G13" s="291"/>
      <c r="H13" s="291"/>
      <c r="I13" s="291"/>
      <c r="J13" s="291"/>
      <c r="K13" s="291"/>
      <c r="L13" s="291"/>
      <c r="M13" s="291"/>
      <c r="N13" s="291"/>
      <c r="O13" s="291"/>
      <c r="P13" s="360"/>
      <c r="Q13" s="191"/>
    </row>
    <row r="14" spans="1:17" x14ac:dyDescent="0.2">
      <c r="A14" s="181" t="s">
        <v>222</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
      <c r="A15" s="258"/>
      <c r="B15" s="258"/>
      <c r="C15" s="258"/>
      <c r="D15" s="258"/>
      <c r="E15" s="258"/>
      <c r="F15" s="258"/>
      <c r="G15" s="258"/>
      <c r="H15" s="258"/>
      <c r="I15" s="258"/>
      <c r="J15" s="258"/>
      <c r="K15" s="258"/>
      <c r="L15" s="258"/>
      <c r="M15" s="258"/>
      <c r="N15" s="258"/>
      <c r="O15" s="258"/>
      <c r="P15" s="258"/>
      <c r="Q15" s="191"/>
    </row>
    <row r="16" spans="1:17" s="34" customFormat="1" ht="24" customHeight="1" x14ac:dyDescent="0.2">
      <c r="A16" s="58"/>
      <c r="B16" s="206" t="s">
        <v>19</v>
      </c>
      <c r="C16" s="186" t="s">
        <v>210</v>
      </c>
      <c r="D16" s="187" t="s">
        <v>211</v>
      </c>
      <c r="E16" s="182" t="s">
        <v>212</v>
      </c>
      <c r="F16" s="183" t="s">
        <v>213</v>
      </c>
      <c r="G16" s="186" t="s">
        <v>214</v>
      </c>
      <c r="H16" s="187" t="s">
        <v>215</v>
      </c>
      <c r="I16" s="182" t="s">
        <v>216</v>
      </c>
      <c r="J16" s="183" t="s">
        <v>217</v>
      </c>
      <c r="K16" s="214" t="s">
        <v>218</v>
      </c>
      <c r="L16" s="187" t="s">
        <v>219</v>
      </c>
      <c r="M16" s="212" t="s">
        <v>220</v>
      </c>
      <c r="N16" s="215" t="s">
        <v>221</v>
      </c>
      <c r="O16" s="214" t="s">
        <v>250</v>
      </c>
      <c r="P16" s="111" t="s">
        <v>161</v>
      </c>
      <c r="Q16" s="192"/>
    </row>
    <row r="17" spans="1:17" x14ac:dyDescent="0.2">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
      <c r="A22" s="278"/>
      <c r="B22" s="276"/>
      <c r="C22" s="276"/>
      <c r="D22" s="276"/>
      <c r="E22" s="276"/>
      <c r="F22" s="276"/>
      <c r="G22" s="276"/>
      <c r="H22" s="276"/>
      <c r="I22" s="276"/>
      <c r="J22" s="276"/>
      <c r="K22" s="276"/>
      <c r="L22" s="276"/>
      <c r="M22" s="276"/>
      <c r="N22" s="276"/>
      <c r="O22" s="276"/>
      <c r="P22" s="277"/>
      <c r="Q22" s="191"/>
    </row>
    <row r="23" spans="1:17" x14ac:dyDescent="0.2">
      <c r="A23" s="181" t="s">
        <v>223</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
      <c r="A24" s="258"/>
      <c r="B24" s="258"/>
      <c r="C24" s="258"/>
      <c r="D24" s="258"/>
      <c r="E24" s="258"/>
      <c r="F24" s="258"/>
      <c r="G24" s="258"/>
      <c r="H24" s="258"/>
      <c r="I24" s="258"/>
      <c r="J24" s="258"/>
      <c r="K24" s="258"/>
      <c r="L24" s="258"/>
      <c r="M24" s="258"/>
      <c r="N24" s="258"/>
      <c r="O24" s="258"/>
      <c r="P24" s="258"/>
      <c r="Q24" s="191"/>
    </row>
    <row r="25" spans="1:17" s="34" customFormat="1" ht="24.75" customHeight="1" x14ac:dyDescent="0.2">
      <c r="A25" s="55"/>
      <c r="B25" s="56" t="s">
        <v>22</v>
      </c>
      <c r="C25" s="57" t="s">
        <v>224</v>
      </c>
      <c r="D25" s="57"/>
      <c r="E25" s="57" t="s">
        <v>225</v>
      </c>
      <c r="F25" s="57"/>
      <c r="G25" s="57" t="s">
        <v>226</v>
      </c>
      <c r="H25" s="108"/>
      <c r="I25" s="57" t="s">
        <v>227</v>
      </c>
      <c r="J25" s="57"/>
      <c r="K25" s="111" t="s">
        <v>228</v>
      </c>
      <c r="L25" s="123"/>
      <c r="M25" s="110" t="s">
        <v>229</v>
      </c>
      <c r="N25" s="123"/>
      <c r="O25" s="111" t="s">
        <v>250</v>
      </c>
      <c r="P25" s="111" t="s">
        <v>161</v>
      </c>
      <c r="Q25" s="192"/>
    </row>
    <row r="26" spans="1:17" x14ac:dyDescent="0.2">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
      <c r="A30" s="258"/>
      <c r="B30" s="258"/>
      <c r="C30" s="258"/>
      <c r="D30" s="258"/>
      <c r="E30" s="258"/>
      <c r="F30" s="258"/>
      <c r="G30" s="258"/>
      <c r="H30" s="258"/>
      <c r="I30" s="258"/>
      <c r="J30" s="258"/>
      <c r="K30" s="258"/>
      <c r="L30" s="258"/>
      <c r="M30" s="258"/>
      <c r="N30" s="258"/>
      <c r="O30" s="258"/>
      <c r="P30" s="258"/>
      <c r="Q30" s="191"/>
    </row>
    <row r="31" spans="1:17" ht="24" x14ac:dyDescent="0.2">
      <c r="A31" s="122"/>
      <c r="B31" s="122"/>
      <c r="C31" s="194" t="s">
        <v>230</v>
      </c>
      <c r="D31" s="194"/>
      <c r="E31" s="113" t="s">
        <v>231</v>
      </c>
      <c r="F31" s="114"/>
      <c r="G31" s="114" t="s">
        <v>232</v>
      </c>
      <c r="H31" s="195"/>
      <c r="I31" s="114" t="s">
        <v>233</v>
      </c>
      <c r="J31" s="196"/>
      <c r="K31" s="196" t="s">
        <v>234</v>
      </c>
      <c r="L31" s="197"/>
      <c r="M31" s="113" t="s">
        <v>235</v>
      </c>
      <c r="N31" s="197"/>
      <c r="O31" s="111" t="s">
        <v>250</v>
      </c>
      <c r="P31" s="111" t="s">
        <v>161</v>
      </c>
      <c r="Q31" s="191"/>
    </row>
    <row r="32" spans="1:17" x14ac:dyDescent="0.2">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
      <c r="A34" s="258"/>
      <c r="B34" s="258"/>
      <c r="C34" s="258"/>
      <c r="D34" s="258"/>
      <c r="E34" s="258"/>
      <c r="F34" s="258"/>
      <c r="G34" s="258"/>
      <c r="H34" s="258"/>
      <c r="I34" s="258"/>
      <c r="J34" s="258"/>
      <c r="K34" s="258"/>
      <c r="L34" s="258"/>
      <c r="M34" s="258"/>
      <c r="N34" s="258"/>
      <c r="O34" s="258"/>
      <c r="P34" s="258"/>
      <c r="Q34" s="191"/>
    </row>
    <row r="35" spans="1:17" x14ac:dyDescent="0.2">
      <c r="A35" s="181" t="s">
        <v>209</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
      <c r="A36" s="258"/>
      <c r="B36" s="258"/>
      <c r="C36" s="258"/>
      <c r="D36" s="258"/>
      <c r="E36" s="258"/>
      <c r="F36" s="258"/>
      <c r="G36" s="258"/>
      <c r="H36" s="258"/>
      <c r="I36" s="258"/>
      <c r="J36" s="258"/>
      <c r="K36" s="258"/>
      <c r="L36" s="258"/>
      <c r="M36" s="258"/>
      <c r="N36" s="258"/>
      <c r="O36" s="258"/>
      <c r="P36" s="258"/>
      <c r="Q36" s="191"/>
    </row>
    <row r="37" spans="1:17" ht="24" x14ac:dyDescent="0.2">
      <c r="A37" s="266"/>
      <c r="B37" s="278"/>
      <c r="C37" s="186" t="s">
        <v>210</v>
      </c>
      <c r="D37" s="187" t="s">
        <v>211</v>
      </c>
      <c r="E37" s="182" t="s">
        <v>212</v>
      </c>
      <c r="F37" s="183" t="s">
        <v>213</v>
      </c>
      <c r="G37" s="186" t="s">
        <v>214</v>
      </c>
      <c r="H37" s="187" t="s">
        <v>215</v>
      </c>
      <c r="I37" s="182" t="s">
        <v>216</v>
      </c>
      <c r="J37" s="183" t="s">
        <v>217</v>
      </c>
      <c r="K37" s="214" t="s">
        <v>218</v>
      </c>
      <c r="L37" s="187" t="s">
        <v>219</v>
      </c>
      <c r="M37" s="212" t="s">
        <v>220</v>
      </c>
      <c r="N37" s="215" t="s">
        <v>221</v>
      </c>
      <c r="O37" s="214" t="s">
        <v>250</v>
      </c>
      <c r="P37" s="111" t="s">
        <v>161</v>
      </c>
      <c r="Q37" s="191"/>
    </row>
    <row r="38" spans="1:17" x14ac:dyDescent="0.2">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
      <c r="A39" s="258"/>
      <c r="B39" s="258"/>
      <c r="C39" s="258"/>
      <c r="D39" s="258"/>
      <c r="E39" s="258"/>
      <c r="F39" s="258"/>
      <c r="G39" s="258"/>
      <c r="H39" s="258"/>
      <c r="I39" s="258"/>
      <c r="J39" s="258"/>
      <c r="K39" s="258"/>
      <c r="L39" s="258"/>
      <c r="M39" s="258"/>
      <c r="N39" s="258"/>
      <c r="O39" s="258"/>
      <c r="P39" s="258"/>
      <c r="Q39" s="191"/>
    </row>
    <row r="40" spans="1:17" ht="12" customHeight="1" x14ac:dyDescent="0.2">
      <c r="A40" s="122"/>
      <c r="B40" s="354" t="s">
        <v>236</v>
      </c>
      <c r="C40" s="354"/>
      <c r="D40" s="354"/>
      <c r="E40" s="354"/>
      <c r="F40" s="354"/>
      <c r="G40" s="354"/>
      <c r="H40" s="354"/>
      <c r="I40" s="354"/>
      <c r="J40" s="194" t="s">
        <v>237</v>
      </c>
      <c r="K40" s="194" t="s">
        <v>238</v>
      </c>
      <c r="L40" s="194" t="s">
        <v>239</v>
      </c>
      <c r="M40" s="194" t="s">
        <v>240</v>
      </c>
      <c r="N40" s="194" t="s">
        <v>241</v>
      </c>
      <c r="O40" s="115" t="s">
        <v>250</v>
      </c>
      <c r="P40" s="111" t="s">
        <v>161</v>
      </c>
      <c r="Q40" s="191"/>
    </row>
    <row r="41" spans="1:17" x14ac:dyDescent="0.2">
      <c r="A41" s="122">
        <v>1</v>
      </c>
      <c r="B41" s="122" t="s">
        <v>29</v>
      </c>
      <c r="C41" s="355"/>
      <c r="D41" s="355"/>
      <c r="E41" s="355"/>
      <c r="F41" s="355"/>
      <c r="G41" s="355"/>
      <c r="H41" s="355"/>
      <c r="I41" s="355"/>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
      <c r="A42" s="258"/>
      <c r="B42" s="258"/>
      <c r="C42" s="258"/>
      <c r="D42" s="258"/>
      <c r="E42" s="258"/>
      <c r="F42" s="258"/>
      <c r="G42" s="258"/>
      <c r="H42" s="258"/>
      <c r="I42" s="258"/>
      <c r="J42" s="258"/>
      <c r="K42" s="258"/>
      <c r="L42" s="258"/>
      <c r="M42" s="258"/>
      <c r="N42" s="258"/>
      <c r="O42" s="258"/>
      <c r="P42" s="258"/>
      <c r="Q42" s="191"/>
    </row>
    <row r="43" spans="1:17" x14ac:dyDescent="0.2">
      <c r="A43" s="264" t="s">
        <v>83</v>
      </c>
      <c r="B43" s="264"/>
      <c r="C43" s="264"/>
      <c r="D43" s="264"/>
      <c r="E43" s="264"/>
      <c r="F43" s="264"/>
      <c r="G43" s="264"/>
      <c r="H43" s="264"/>
      <c r="I43" s="264"/>
      <c r="J43" s="264"/>
      <c r="K43" s="264"/>
      <c r="L43" s="264"/>
      <c r="M43" s="264"/>
      <c r="N43" s="264"/>
      <c r="O43" s="67">
        <f>O41</f>
        <v>0</v>
      </c>
      <c r="P43" s="120">
        <f>P41</f>
        <v>0</v>
      </c>
      <c r="Q43" s="191"/>
    </row>
    <row r="44" spans="1:17" x14ac:dyDescent="0.2">
      <c r="A44" s="258"/>
      <c r="B44" s="258"/>
      <c r="C44" s="258"/>
      <c r="D44" s="258"/>
      <c r="E44" s="258"/>
      <c r="F44" s="258"/>
      <c r="G44" s="258"/>
      <c r="H44" s="258"/>
      <c r="I44" s="258"/>
      <c r="J44" s="258"/>
      <c r="K44" s="258"/>
      <c r="L44" s="258"/>
      <c r="M44" s="258"/>
      <c r="N44" s="258"/>
      <c r="O44" s="258"/>
      <c r="P44" s="258"/>
      <c r="Q44" s="191"/>
    </row>
    <row r="45" spans="1:17" ht="12" customHeight="1" x14ac:dyDescent="0.2">
      <c r="A45" s="122"/>
      <c r="B45" s="307" t="s">
        <v>25</v>
      </c>
      <c r="C45" s="307"/>
      <c r="D45" s="307"/>
      <c r="E45" s="307"/>
      <c r="F45" s="307"/>
      <c r="G45" s="307"/>
      <c r="H45" s="307"/>
      <c r="I45" s="307"/>
      <c r="J45" s="194" t="s">
        <v>237</v>
      </c>
      <c r="K45" s="194" t="s">
        <v>238</v>
      </c>
      <c r="L45" s="194" t="s">
        <v>239</v>
      </c>
      <c r="M45" s="194" t="s">
        <v>240</v>
      </c>
      <c r="N45" s="194" t="s">
        <v>241</v>
      </c>
      <c r="O45" s="194" t="s">
        <v>250</v>
      </c>
      <c r="P45" s="111" t="s">
        <v>161</v>
      </c>
      <c r="Q45" s="191"/>
    </row>
    <row r="46" spans="1:17" ht="12" customHeight="1" x14ac:dyDescent="0.2">
      <c r="A46" s="122">
        <v>1</v>
      </c>
      <c r="B46" s="258" t="s">
        <v>18</v>
      </c>
      <c r="C46" s="258"/>
      <c r="D46" s="258"/>
      <c r="E46" s="258"/>
      <c r="F46" s="258"/>
      <c r="G46" s="258"/>
      <c r="H46" s="258"/>
      <c r="I46" s="258"/>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
      <c r="A47" s="122">
        <v>2</v>
      </c>
      <c r="B47" s="258"/>
      <c r="C47" s="258"/>
      <c r="D47" s="258"/>
      <c r="E47" s="258"/>
      <c r="F47" s="258"/>
      <c r="G47" s="258"/>
      <c r="H47" s="258"/>
      <c r="I47" s="258"/>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
      <c r="A48" s="122">
        <v>3</v>
      </c>
      <c r="B48" s="258"/>
      <c r="C48" s="258"/>
      <c r="D48" s="258"/>
      <c r="E48" s="258"/>
      <c r="F48" s="258"/>
      <c r="G48" s="258"/>
      <c r="H48" s="258"/>
      <c r="I48" s="258"/>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
      <c r="A49" s="122">
        <v>4</v>
      </c>
      <c r="B49" s="258"/>
      <c r="C49" s="258"/>
      <c r="D49" s="258"/>
      <c r="E49" s="258"/>
      <c r="F49" s="258"/>
      <c r="G49" s="258"/>
      <c r="H49" s="258"/>
      <c r="I49" s="258"/>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
      <c r="A50" s="122">
        <v>5</v>
      </c>
      <c r="B50" s="258"/>
      <c r="C50" s="258"/>
      <c r="D50" s="258"/>
      <c r="E50" s="258"/>
      <c r="F50" s="258"/>
      <c r="G50" s="258"/>
      <c r="H50" s="258"/>
      <c r="I50" s="258"/>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
      <c r="A51" s="258"/>
      <c r="B51" s="258"/>
      <c r="C51" s="258"/>
      <c r="D51" s="258"/>
      <c r="E51" s="258"/>
      <c r="F51" s="258"/>
      <c r="G51" s="258"/>
      <c r="H51" s="258"/>
      <c r="I51" s="258"/>
      <c r="J51" s="258"/>
      <c r="K51" s="258"/>
      <c r="L51" s="258"/>
      <c r="M51" s="258"/>
      <c r="N51" s="258"/>
      <c r="O51" s="258"/>
      <c r="P51" s="258"/>
      <c r="Q51" s="191"/>
    </row>
    <row r="52" spans="1:17" x14ac:dyDescent="0.2">
      <c r="A52" s="264" t="s">
        <v>84</v>
      </c>
      <c r="B52" s="264"/>
      <c r="C52" s="264"/>
      <c r="D52" s="264"/>
      <c r="E52" s="264"/>
      <c r="F52" s="264"/>
      <c r="G52" s="264"/>
      <c r="H52" s="264"/>
      <c r="I52" s="264"/>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
      <c r="A53" s="258"/>
      <c r="B53" s="258"/>
      <c r="C53" s="258"/>
      <c r="D53" s="258"/>
      <c r="E53" s="258"/>
      <c r="F53" s="258"/>
      <c r="G53" s="258"/>
      <c r="H53" s="258"/>
      <c r="I53" s="258"/>
      <c r="J53" s="258"/>
      <c r="K53" s="258"/>
      <c r="L53" s="258"/>
      <c r="M53" s="258"/>
      <c r="N53" s="258"/>
      <c r="O53" s="258"/>
      <c r="P53" s="258"/>
      <c r="Q53" s="191"/>
    </row>
    <row r="54" spans="1:17" x14ac:dyDescent="0.2">
      <c r="A54" s="122"/>
      <c r="B54" s="307" t="s">
        <v>9</v>
      </c>
      <c r="C54" s="307"/>
      <c r="D54" s="307"/>
      <c r="E54" s="307"/>
      <c r="F54" s="307"/>
      <c r="G54" s="307"/>
      <c r="H54" s="307"/>
      <c r="I54" s="307"/>
      <c r="J54" s="194" t="s">
        <v>237</v>
      </c>
      <c r="K54" s="194" t="s">
        <v>238</v>
      </c>
      <c r="L54" s="194" t="s">
        <v>239</v>
      </c>
      <c r="M54" s="194" t="s">
        <v>240</v>
      </c>
      <c r="N54" s="194" t="s">
        <v>241</v>
      </c>
      <c r="O54" s="194" t="s">
        <v>250</v>
      </c>
      <c r="P54" s="111" t="s">
        <v>161</v>
      </c>
      <c r="Q54" s="191"/>
    </row>
    <row r="55" spans="1:17" x14ac:dyDescent="0.2">
      <c r="A55" s="122">
        <v>1</v>
      </c>
      <c r="B55" s="258" t="s">
        <v>1</v>
      </c>
      <c r="C55" s="258"/>
      <c r="D55" s="258"/>
      <c r="E55" s="258"/>
      <c r="F55" s="258"/>
      <c r="G55" s="258"/>
      <c r="H55" s="258"/>
      <c r="I55" s="258"/>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
      <c r="A56" s="122">
        <v>2</v>
      </c>
      <c r="B56" s="258" t="s">
        <v>7</v>
      </c>
      <c r="C56" s="258"/>
      <c r="D56" s="258"/>
      <c r="E56" s="258"/>
      <c r="F56" s="258"/>
      <c r="G56" s="258"/>
      <c r="H56" s="258"/>
      <c r="I56" s="258"/>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
      <c r="A57" s="311"/>
      <c r="B57" s="311"/>
      <c r="C57" s="311"/>
      <c r="D57" s="311"/>
      <c r="E57" s="311"/>
      <c r="F57" s="311"/>
      <c r="G57" s="311"/>
      <c r="H57" s="311"/>
      <c r="I57" s="311"/>
      <c r="J57" s="311"/>
      <c r="K57" s="311"/>
      <c r="L57" s="311"/>
      <c r="M57" s="311"/>
      <c r="N57" s="311"/>
      <c r="O57" s="311"/>
      <c r="P57" s="311"/>
      <c r="Q57" s="191"/>
    </row>
    <row r="58" spans="1:17" x14ac:dyDescent="0.2">
      <c r="A58" s="264" t="s">
        <v>85</v>
      </c>
      <c r="B58" s="264"/>
      <c r="C58" s="264"/>
      <c r="D58" s="264"/>
      <c r="E58" s="264"/>
      <c r="F58" s="264"/>
      <c r="G58" s="264"/>
      <c r="H58" s="264"/>
      <c r="I58" s="264"/>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
      <c r="A59" s="258"/>
      <c r="B59" s="258"/>
      <c r="C59" s="258"/>
      <c r="D59" s="258"/>
      <c r="E59" s="258"/>
      <c r="F59" s="258"/>
      <c r="G59" s="258"/>
      <c r="H59" s="258"/>
      <c r="I59" s="258"/>
      <c r="J59" s="258"/>
      <c r="K59" s="258"/>
      <c r="L59" s="258"/>
      <c r="M59" s="258"/>
      <c r="N59" s="258"/>
      <c r="O59" s="258"/>
      <c r="P59" s="258"/>
      <c r="Q59" s="191"/>
    </row>
    <row r="60" spans="1:17" x14ac:dyDescent="0.2">
      <c r="A60" s="122"/>
      <c r="B60" s="307" t="s">
        <v>27</v>
      </c>
      <c r="C60" s="307"/>
      <c r="D60" s="307"/>
      <c r="E60" s="307"/>
      <c r="F60" s="307"/>
      <c r="G60" s="307"/>
      <c r="H60" s="307"/>
      <c r="I60" s="307"/>
      <c r="J60" s="194" t="s">
        <v>237</v>
      </c>
      <c r="K60" s="194" t="s">
        <v>238</v>
      </c>
      <c r="L60" s="194" t="s">
        <v>239</v>
      </c>
      <c r="M60" s="194" t="s">
        <v>240</v>
      </c>
      <c r="N60" s="194" t="s">
        <v>241</v>
      </c>
      <c r="O60" s="194" t="s">
        <v>250</v>
      </c>
      <c r="P60" s="111" t="s">
        <v>161</v>
      </c>
      <c r="Q60" s="191"/>
    </row>
    <row r="61" spans="1:17" x14ac:dyDescent="0.2">
      <c r="A61" s="122">
        <v>1</v>
      </c>
      <c r="B61" s="258" t="s">
        <v>8</v>
      </c>
      <c r="C61" s="258"/>
      <c r="D61" s="258"/>
      <c r="E61" s="258"/>
      <c r="F61" s="258"/>
      <c r="G61" s="258"/>
      <c r="H61" s="258"/>
      <c r="I61" s="258"/>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
      <c r="A62" s="122">
        <v>2</v>
      </c>
      <c r="B62" s="258" t="s">
        <v>242</v>
      </c>
      <c r="C62" s="258"/>
      <c r="D62" s="258"/>
      <c r="E62" s="258"/>
      <c r="F62" s="258"/>
      <c r="G62" s="258"/>
      <c r="H62" s="258"/>
      <c r="I62" s="258"/>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
      <c r="A63" s="122">
        <v>3</v>
      </c>
      <c r="B63" s="258" t="s">
        <v>10</v>
      </c>
      <c r="C63" s="258"/>
      <c r="D63" s="258"/>
      <c r="E63" s="258"/>
      <c r="F63" s="258"/>
      <c r="G63" s="258"/>
      <c r="H63" s="258"/>
      <c r="I63" s="258"/>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
      <c r="A64" s="122">
        <v>4</v>
      </c>
      <c r="B64" s="258" t="s">
        <v>101</v>
      </c>
      <c r="C64" s="258"/>
      <c r="D64" s="258"/>
      <c r="E64" s="258"/>
      <c r="F64" s="258"/>
      <c r="G64" s="258"/>
      <c r="H64" s="258"/>
      <c r="I64" s="258"/>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
      <c r="A65" s="258"/>
      <c r="B65" s="258"/>
      <c r="C65" s="258"/>
      <c r="D65" s="258"/>
      <c r="E65" s="258"/>
      <c r="F65" s="258"/>
      <c r="G65" s="258"/>
      <c r="H65" s="258"/>
      <c r="I65" s="258"/>
      <c r="J65" s="258"/>
      <c r="K65" s="258"/>
      <c r="L65" s="258"/>
      <c r="M65" s="258"/>
      <c r="N65" s="258"/>
      <c r="O65" s="258"/>
      <c r="P65" s="258"/>
      <c r="Q65" s="191"/>
    </row>
    <row r="66" spans="1:17" x14ac:dyDescent="0.2">
      <c r="A66" s="264" t="s">
        <v>86</v>
      </c>
      <c r="B66" s="264"/>
      <c r="C66" s="264"/>
      <c r="D66" s="264"/>
      <c r="E66" s="264"/>
      <c r="F66" s="264"/>
      <c r="G66" s="264"/>
      <c r="H66" s="264"/>
      <c r="I66" s="264"/>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
      <c r="A67" s="266"/>
      <c r="B67" s="266"/>
      <c r="C67" s="266"/>
      <c r="D67" s="266"/>
      <c r="E67" s="266"/>
      <c r="F67" s="266"/>
      <c r="G67" s="266"/>
      <c r="H67" s="266"/>
      <c r="I67" s="266"/>
      <c r="J67" s="266"/>
      <c r="K67" s="266"/>
      <c r="L67" s="266"/>
      <c r="M67" s="266"/>
      <c r="N67" s="266"/>
      <c r="O67" s="266"/>
      <c r="P67" s="266"/>
      <c r="Q67" s="191"/>
    </row>
    <row r="68" spans="1:17" x14ac:dyDescent="0.2">
      <c r="A68" s="122"/>
      <c r="B68" s="307" t="s">
        <v>3</v>
      </c>
      <c r="C68" s="307"/>
      <c r="D68" s="307"/>
      <c r="E68" s="307"/>
      <c r="F68" s="307"/>
      <c r="G68" s="307"/>
      <c r="H68" s="307"/>
      <c r="I68" s="307"/>
      <c r="J68" s="194" t="s">
        <v>237</v>
      </c>
      <c r="K68" s="194" t="s">
        <v>238</v>
      </c>
      <c r="L68" s="194" t="s">
        <v>239</v>
      </c>
      <c r="M68" s="194" t="s">
        <v>240</v>
      </c>
      <c r="N68" s="194" t="s">
        <v>241</v>
      </c>
      <c r="O68" s="194" t="s">
        <v>250</v>
      </c>
      <c r="P68" s="111" t="s">
        <v>161</v>
      </c>
      <c r="Q68" s="191"/>
    </row>
    <row r="69" spans="1:17" ht="12.75" customHeight="1" x14ac:dyDescent="0.2">
      <c r="A69" s="122">
        <v>1</v>
      </c>
      <c r="B69" s="266" t="s">
        <v>18</v>
      </c>
      <c r="C69" s="266"/>
      <c r="D69" s="266"/>
      <c r="E69" s="266"/>
      <c r="F69" s="266"/>
      <c r="G69" s="266"/>
      <c r="H69" s="266"/>
      <c r="I69" s="266"/>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
      <c r="A70" s="122">
        <v>2</v>
      </c>
      <c r="B70" s="266"/>
      <c r="C70" s="266"/>
      <c r="D70" s="266"/>
      <c r="E70" s="266"/>
      <c r="F70" s="266"/>
      <c r="G70" s="266"/>
      <c r="H70" s="266"/>
      <c r="I70" s="266"/>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
      <c r="A71" s="122">
        <v>3</v>
      </c>
      <c r="B71" s="266"/>
      <c r="C71" s="266"/>
      <c r="D71" s="266"/>
      <c r="E71" s="266"/>
      <c r="F71" s="266"/>
      <c r="G71" s="266"/>
      <c r="H71" s="266"/>
      <c r="I71" s="266"/>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
      <c r="A72" s="122">
        <v>4</v>
      </c>
      <c r="B72" s="266"/>
      <c r="C72" s="266"/>
      <c r="D72" s="266"/>
      <c r="E72" s="266"/>
      <c r="F72" s="266"/>
      <c r="G72" s="266"/>
      <c r="H72" s="266"/>
      <c r="I72" s="266"/>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
      <c r="A73" s="258"/>
      <c r="B73" s="258"/>
      <c r="C73" s="258"/>
      <c r="D73" s="258"/>
      <c r="E73" s="258"/>
      <c r="F73" s="258"/>
      <c r="G73" s="258"/>
      <c r="H73" s="258"/>
      <c r="I73" s="258"/>
      <c r="J73" s="258"/>
      <c r="K73" s="258"/>
      <c r="L73" s="258"/>
      <c r="M73" s="258"/>
      <c r="N73" s="258"/>
      <c r="O73" s="258"/>
      <c r="P73" s="258"/>
      <c r="Q73" s="191"/>
    </row>
    <row r="74" spans="1:17" x14ac:dyDescent="0.2">
      <c r="A74" s="264" t="s">
        <v>105</v>
      </c>
      <c r="B74" s="264"/>
      <c r="C74" s="264"/>
      <c r="D74" s="264"/>
      <c r="E74" s="264"/>
      <c r="F74" s="264"/>
      <c r="G74" s="264"/>
      <c r="H74" s="264"/>
      <c r="I74" s="264"/>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
      <c r="A75" s="266"/>
      <c r="B75" s="266"/>
      <c r="C75" s="266"/>
      <c r="D75" s="266"/>
      <c r="E75" s="266"/>
      <c r="F75" s="266"/>
      <c r="G75" s="266"/>
      <c r="H75" s="266"/>
      <c r="I75" s="266"/>
      <c r="J75" s="266"/>
      <c r="K75" s="266"/>
      <c r="L75" s="266"/>
      <c r="M75" s="266"/>
      <c r="N75" s="266"/>
      <c r="O75" s="266"/>
      <c r="P75" s="266"/>
      <c r="Q75" s="191"/>
    </row>
    <row r="76" spans="1:17" x14ac:dyDescent="0.2">
      <c r="A76" s="122"/>
      <c r="B76" s="307" t="s">
        <v>26</v>
      </c>
      <c r="C76" s="307"/>
      <c r="D76" s="307"/>
      <c r="E76" s="307"/>
      <c r="F76" s="307"/>
      <c r="G76" s="307"/>
      <c r="H76" s="307"/>
      <c r="I76" s="307"/>
      <c r="J76" s="194" t="s">
        <v>237</v>
      </c>
      <c r="K76" s="194" t="s">
        <v>238</v>
      </c>
      <c r="L76" s="194" t="s">
        <v>239</v>
      </c>
      <c r="M76" s="194" t="s">
        <v>240</v>
      </c>
      <c r="N76" s="194" t="s">
        <v>241</v>
      </c>
      <c r="O76" s="194" t="s">
        <v>250</v>
      </c>
      <c r="P76" s="111" t="s">
        <v>161</v>
      </c>
      <c r="Q76" s="191"/>
    </row>
    <row r="77" spans="1:17" x14ac:dyDescent="0.2">
      <c r="A77" s="122">
        <v>1</v>
      </c>
      <c r="B77" s="258" t="str">
        <f>'Year One'!B76</f>
        <v>Computer Services</v>
      </c>
      <c r="C77" s="258"/>
      <c r="D77" s="258"/>
      <c r="E77" s="258"/>
      <c r="F77" s="258"/>
      <c r="G77" s="258"/>
      <c r="H77" s="258"/>
      <c r="I77" s="258"/>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
      <c r="A78" s="122">
        <v>2</v>
      </c>
      <c r="B78" s="258" t="str">
        <f>'Year One'!B77</f>
        <v>Software</v>
      </c>
      <c r="C78" s="258"/>
      <c r="D78" s="258"/>
      <c r="E78" s="258"/>
      <c r="F78" s="258"/>
      <c r="G78" s="258"/>
      <c r="H78" s="258"/>
      <c r="I78" s="258"/>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
      <c r="A79" s="122">
        <v>3</v>
      </c>
      <c r="B79" s="258" t="str">
        <f>'Year One'!B78</f>
        <v>Publication Costs</v>
      </c>
      <c r="C79" s="258"/>
      <c r="D79" s="258"/>
      <c r="E79" s="258"/>
      <c r="F79" s="258"/>
      <c r="G79" s="258"/>
      <c r="H79" s="258"/>
      <c r="I79" s="258"/>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
      <c r="A80" s="122">
        <v>4</v>
      </c>
      <c r="B80" s="258" t="str">
        <f>'Year One'!B79</f>
        <v>Copying</v>
      </c>
      <c r="C80" s="258"/>
      <c r="D80" s="258"/>
      <c r="E80" s="258"/>
      <c r="F80" s="258"/>
      <c r="G80" s="258"/>
      <c r="H80" s="258"/>
      <c r="I80" s="258"/>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
      <c r="A81" s="122">
        <v>5</v>
      </c>
      <c r="B81" s="258" t="str">
        <f>'Year One'!B80</f>
        <v>Postage</v>
      </c>
      <c r="C81" s="258"/>
      <c r="D81" s="258"/>
      <c r="E81" s="258"/>
      <c r="F81" s="258"/>
      <c r="G81" s="258"/>
      <c r="H81" s="258"/>
      <c r="I81" s="258"/>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
      <c r="A82" s="122">
        <v>6</v>
      </c>
      <c r="B82" s="258" t="str">
        <f>'Year One'!B81</f>
        <v>Human Subjects Compensation</v>
      </c>
      <c r="C82" s="258"/>
      <c r="D82" s="258"/>
      <c r="E82" s="258"/>
      <c r="F82" s="258"/>
      <c r="G82" s="258"/>
      <c r="H82" s="258"/>
      <c r="I82" s="258"/>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
      <c r="A83" s="122">
        <v>7</v>
      </c>
      <c r="B83" s="258" t="str">
        <f>'Year One'!B82</f>
        <v>Consultant</v>
      </c>
      <c r="C83" s="258"/>
      <c r="D83" s="258"/>
      <c r="E83" s="258"/>
      <c r="F83" s="258"/>
      <c r="G83" s="258"/>
      <c r="H83" s="258"/>
      <c r="I83" s="258"/>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
      <c r="A84" s="122">
        <v>8</v>
      </c>
      <c r="B84" s="258" t="s">
        <v>288</v>
      </c>
      <c r="C84" s="258"/>
      <c r="D84" s="258"/>
      <c r="E84" s="258"/>
      <c r="F84" s="258"/>
      <c r="G84" s="258"/>
      <c r="H84" s="258"/>
      <c r="I84" s="258"/>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
      <c r="A85" s="122">
        <v>9</v>
      </c>
      <c r="B85" s="258" t="s">
        <v>289</v>
      </c>
      <c r="C85" s="258"/>
      <c r="D85" s="258"/>
      <c r="E85" s="258"/>
      <c r="F85" s="258"/>
      <c r="G85" s="258"/>
      <c r="H85" s="258"/>
      <c r="I85" s="258"/>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
      <c r="A86" s="122">
        <v>10</v>
      </c>
      <c r="B86" s="284" t="s">
        <v>290</v>
      </c>
      <c r="C86" s="313"/>
      <c r="D86" s="313"/>
      <c r="E86" s="313"/>
      <c r="F86" s="313"/>
      <c r="G86" s="313"/>
      <c r="H86" s="313"/>
      <c r="I86" s="285"/>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
      <c r="A87" s="122">
        <v>11</v>
      </c>
      <c r="B87" s="284" t="s">
        <v>291</v>
      </c>
      <c r="C87" s="313"/>
      <c r="D87" s="313"/>
      <c r="E87" s="313"/>
      <c r="F87" s="313"/>
      <c r="G87" s="313"/>
      <c r="H87" s="313"/>
      <c r="I87" s="285"/>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
      <c r="A88" s="122">
        <v>12</v>
      </c>
      <c r="B88" s="258" t="str">
        <f>'Year One'!B87</f>
        <v>Other</v>
      </c>
      <c r="C88" s="258"/>
      <c r="D88" s="258"/>
      <c r="E88" s="258"/>
      <c r="F88" s="258"/>
      <c r="G88" s="258"/>
      <c r="H88" s="258"/>
      <c r="I88" s="258"/>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
      <c r="A89" s="258"/>
      <c r="B89" s="258"/>
      <c r="C89" s="258"/>
      <c r="D89" s="258"/>
      <c r="E89" s="258"/>
      <c r="F89" s="258"/>
      <c r="G89" s="258"/>
      <c r="H89" s="258"/>
      <c r="I89" s="258"/>
      <c r="J89" s="258"/>
      <c r="K89" s="258"/>
      <c r="L89" s="258"/>
      <c r="M89" s="258"/>
      <c r="N89" s="258"/>
      <c r="O89" s="258"/>
      <c r="P89" s="258"/>
      <c r="Q89" s="191"/>
    </row>
    <row r="90" spans="1:17" x14ac:dyDescent="0.2">
      <c r="A90" s="264" t="s">
        <v>87</v>
      </c>
      <c r="B90" s="264"/>
      <c r="C90" s="264"/>
      <c r="D90" s="264"/>
      <c r="E90" s="264"/>
      <c r="F90" s="264"/>
      <c r="G90" s="264"/>
      <c r="H90" s="264"/>
      <c r="I90" s="264"/>
      <c r="J90" s="201">
        <f>SUM(J77:J88)</f>
        <v>0</v>
      </c>
      <c r="K90" s="201">
        <f t="shared" ref="K90:O90" si="20">SUM(K77:K88)</f>
        <v>0</v>
      </c>
      <c r="L90" s="201">
        <f t="shared" si="20"/>
        <v>0</v>
      </c>
      <c r="M90" s="201">
        <f t="shared" si="20"/>
        <v>0</v>
      </c>
      <c r="N90" s="201">
        <f t="shared" si="20"/>
        <v>0</v>
      </c>
      <c r="O90" s="201">
        <f t="shared" si="20"/>
        <v>0</v>
      </c>
      <c r="P90" s="120">
        <f>SUM(P77:P88)</f>
        <v>0</v>
      </c>
      <c r="Q90" s="191"/>
    </row>
    <row r="91" spans="1:17" x14ac:dyDescent="0.2">
      <c r="A91" s="304"/>
      <c r="B91" s="304"/>
      <c r="C91" s="304"/>
      <c r="D91" s="304"/>
      <c r="E91" s="304"/>
      <c r="F91" s="304"/>
      <c r="G91" s="304"/>
      <c r="H91" s="304"/>
      <c r="I91" s="304"/>
      <c r="J91" s="304"/>
      <c r="K91" s="304"/>
      <c r="L91" s="304"/>
      <c r="M91" s="304"/>
      <c r="N91" s="304"/>
      <c r="O91" s="304"/>
      <c r="P91" s="304"/>
      <c r="Q91" s="191"/>
    </row>
    <row r="92" spans="1:17" x14ac:dyDescent="0.2">
      <c r="A92" s="264" t="s">
        <v>88</v>
      </c>
      <c r="B92" s="264"/>
      <c r="C92" s="264"/>
      <c r="D92" s="264"/>
      <c r="E92" s="264"/>
      <c r="F92" s="264"/>
      <c r="G92" s="264"/>
      <c r="H92" s="264"/>
      <c r="I92" s="264"/>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
      <c r="A93" s="307"/>
      <c r="B93" s="307"/>
      <c r="C93" s="307"/>
      <c r="D93" s="307"/>
      <c r="E93" s="307"/>
      <c r="F93" s="307"/>
      <c r="G93" s="307"/>
      <c r="H93" s="307"/>
      <c r="I93" s="307"/>
      <c r="J93" s="307"/>
      <c r="K93" s="307"/>
      <c r="L93" s="307"/>
      <c r="M93" s="307"/>
      <c r="N93" s="307"/>
      <c r="O93" s="307"/>
      <c r="P93" s="307"/>
      <c r="Q93" s="191"/>
    </row>
    <row r="94" spans="1:17" x14ac:dyDescent="0.2">
      <c r="A94" s="264" t="s">
        <v>243</v>
      </c>
      <c r="B94" s="264"/>
      <c r="C94" s="264"/>
      <c r="D94" s="264"/>
      <c r="E94" s="264"/>
      <c r="F94" s="264"/>
      <c r="G94" s="264"/>
      <c r="H94" s="264"/>
      <c r="I94" s="264"/>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
      <c r="A95" s="353"/>
      <c r="B95" s="353"/>
      <c r="C95" s="353"/>
      <c r="D95" s="353"/>
      <c r="E95" s="353"/>
      <c r="F95" s="353"/>
      <c r="G95" s="353"/>
      <c r="H95" s="353"/>
      <c r="I95" s="353"/>
      <c r="J95" s="353"/>
      <c r="K95" s="353"/>
      <c r="L95" s="353"/>
      <c r="M95" s="353"/>
      <c r="N95" s="353"/>
      <c r="O95" s="353"/>
      <c r="P95" s="353"/>
      <c r="Q95" s="191"/>
    </row>
    <row r="96" spans="1:17" x14ac:dyDescent="0.2">
      <c r="A96" s="307" t="s">
        <v>74</v>
      </c>
      <c r="B96" s="307"/>
      <c r="C96" s="307"/>
      <c r="D96" s="307"/>
      <c r="E96" s="307"/>
      <c r="F96" s="307"/>
      <c r="G96" s="307"/>
      <c r="H96" s="307"/>
      <c r="I96" s="307"/>
      <c r="J96" s="194" t="s">
        <v>237</v>
      </c>
      <c r="K96" s="194" t="s">
        <v>238</v>
      </c>
      <c r="L96" s="194" t="s">
        <v>239</v>
      </c>
      <c r="M96" s="194" t="s">
        <v>240</v>
      </c>
      <c r="N96" s="194" t="s">
        <v>241</v>
      </c>
      <c r="O96" s="194" t="s">
        <v>250</v>
      </c>
      <c r="P96" s="111" t="s">
        <v>161</v>
      </c>
      <c r="Q96" s="191"/>
    </row>
    <row r="97" spans="1:17" x14ac:dyDescent="0.2">
      <c r="A97" s="122" t="s">
        <v>18</v>
      </c>
      <c r="B97" s="122" t="str">
        <f>'Year One'!B94</f>
        <v>On-Campus</v>
      </c>
      <c r="C97" s="47" t="s">
        <v>207</v>
      </c>
      <c r="D97" s="104">
        <f>'Year One'!E94</f>
        <v>0.35399999999999998</v>
      </c>
      <c r="E97" s="47"/>
      <c r="F97" s="47" t="s">
        <v>208</v>
      </c>
      <c r="G97" s="122" t="str">
        <f>IF(B97="On-Campus","MTDC","TDC")</f>
        <v>MTDC</v>
      </c>
      <c r="H97" s="352"/>
      <c r="I97" s="352"/>
      <c r="J97" s="203">
        <f>'Year One'!N94</f>
        <v>0</v>
      </c>
      <c r="K97" s="204">
        <f>'Year Two'!N94</f>
        <v>0</v>
      </c>
      <c r="L97" s="76">
        <f>'Year Three'!N94</f>
        <v>0</v>
      </c>
      <c r="M97" s="76">
        <f>'Year Four'!N94</f>
        <v>0</v>
      </c>
      <c r="N97" s="76">
        <f>'Year Five'!N94</f>
        <v>0</v>
      </c>
      <c r="O97" s="63">
        <f>SUM(J97:N97)</f>
        <v>0</v>
      </c>
      <c r="P97" s="205">
        <f>ROUND((P92-(P43+P52+P66+P85))*D97,0)</f>
        <v>0</v>
      </c>
      <c r="Q97" s="191"/>
    </row>
    <row r="98" spans="1:17" x14ac:dyDescent="0.2">
      <c r="A98" s="258"/>
      <c r="B98" s="258"/>
      <c r="C98" s="258"/>
      <c r="D98" s="258"/>
      <c r="E98" s="258"/>
      <c r="F98" s="258"/>
      <c r="G98" s="258"/>
      <c r="H98" s="258"/>
      <c r="I98" s="258"/>
      <c r="J98" s="258"/>
      <c r="K98" s="258"/>
      <c r="L98" s="258"/>
      <c r="M98" s="258"/>
      <c r="N98" s="258"/>
      <c r="O98" s="258"/>
      <c r="P98" s="258"/>
      <c r="Q98" s="191"/>
    </row>
    <row r="99" spans="1:17" x14ac:dyDescent="0.2">
      <c r="A99" s="302" t="s">
        <v>244</v>
      </c>
      <c r="B99" s="302"/>
      <c r="C99" s="302"/>
      <c r="D99" s="302"/>
      <c r="E99" s="302"/>
      <c r="F99" s="302"/>
      <c r="G99" s="302"/>
      <c r="H99" s="302"/>
      <c r="I99" s="302"/>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
      <c r="A100" s="304" t="s">
        <v>71</v>
      </c>
      <c r="B100" s="304"/>
      <c r="C100" s="304"/>
      <c r="D100" s="304"/>
      <c r="E100" s="304"/>
      <c r="F100" s="304"/>
      <c r="G100" s="304"/>
      <c r="H100" s="304"/>
      <c r="I100" s="304"/>
      <c r="J100" s="304"/>
      <c r="K100" s="304"/>
      <c r="L100" s="304"/>
      <c r="M100" s="304"/>
      <c r="N100" s="304"/>
      <c r="O100" s="304"/>
      <c r="P100" s="304"/>
      <c r="Q100" s="191"/>
    </row>
    <row r="101" spans="1:17" x14ac:dyDescent="0.2">
      <c r="A101" s="304"/>
      <c r="B101" s="304"/>
      <c r="C101" s="304"/>
      <c r="D101" s="304"/>
      <c r="E101" s="304"/>
      <c r="F101" s="304"/>
      <c r="G101" s="304"/>
      <c r="H101" s="304"/>
      <c r="I101" s="304"/>
      <c r="J101" s="304"/>
      <c r="K101" s="304"/>
      <c r="L101" s="47"/>
      <c r="M101" s="81" t="s">
        <v>14</v>
      </c>
      <c r="N101" s="81"/>
      <c r="O101" s="255">
        <f>O99+P99</f>
        <v>0</v>
      </c>
      <c r="P101" s="255"/>
      <c r="Q101" s="191"/>
    </row>
    <row r="102" spans="1:17" x14ac:dyDescent="0.2">
      <c r="A102" s="250" t="str">
        <f>'Year One'!A99</f>
        <v>Template updated: 03/28/2025</v>
      </c>
      <c r="B102" s="250"/>
      <c r="C102" s="250"/>
      <c r="D102" s="250"/>
      <c r="E102" s="250"/>
      <c r="F102" s="250"/>
      <c r="G102" s="250"/>
      <c r="H102" s="250"/>
      <c r="I102" s="250"/>
      <c r="J102" s="250"/>
      <c r="K102" s="250"/>
      <c r="L102" s="250"/>
      <c r="M102" s="250"/>
      <c r="N102" s="250"/>
      <c r="O102" s="250"/>
      <c r="P102" s="250"/>
      <c r="Q102" s="191"/>
    </row>
    <row r="103" spans="1:17" ht="15" customHeight="1" x14ac:dyDescent="0.2">
      <c r="A103" s="250" t="s">
        <v>70</v>
      </c>
      <c r="B103" s="250"/>
      <c r="C103" s="250"/>
      <c r="D103" s="250"/>
      <c r="E103" s="250"/>
      <c r="F103" s="250"/>
      <c r="G103" s="250"/>
      <c r="H103" s="250"/>
      <c r="I103" s="250"/>
      <c r="J103" s="250"/>
      <c r="K103" s="250"/>
      <c r="L103" s="250"/>
      <c r="M103" s="250"/>
      <c r="N103" s="250"/>
      <c r="O103" s="250"/>
      <c r="P103" s="250"/>
      <c r="Q103" s="191"/>
    </row>
    <row r="104" spans="1:17" x14ac:dyDescent="0.2">
      <c r="A104" s="250"/>
      <c r="B104" s="250"/>
      <c r="C104" s="250"/>
      <c r="D104" s="250"/>
      <c r="E104" s="250"/>
      <c r="F104" s="250"/>
      <c r="G104" s="250"/>
      <c r="H104" s="250"/>
      <c r="I104" s="250"/>
      <c r="J104" s="250"/>
      <c r="K104" s="250"/>
      <c r="L104" s="250"/>
      <c r="M104" s="250"/>
      <c r="N104" s="250"/>
      <c r="O104" s="250"/>
      <c r="P104" s="250"/>
      <c r="Q104" s="191"/>
    </row>
    <row r="105" spans="1:17" x14ac:dyDescent="0.2">
      <c r="A105" s="250"/>
      <c r="B105" s="250"/>
      <c r="C105" s="250"/>
      <c r="D105" s="250"/>
      <c r="E105" s="250"/>
      <c r="F105" s="250"/>
      <c r="G105" s="250"/>
      <c r="H105" s="250"/>
      <c r="I105" s="250"/>
      <c r="J105" s="250"/>
      <c r="K105" s="250"/>
      <c r="L105" s="250"/>
      <c r="M105" s="250"/>
      <c r="N105" s="250"/>
      <c r="O105" s="250"/>
      <c r="P105" s="250"/>
      <c r="Q105" s="191"/>
    </row>
    <row r="106" spans="1:17" x14ac:dyDescent="0.2">
      <c r="A106" s="250"/>
      <c r="B106" s="250"/>
      <c r="C106" s="250"/>
      <c r="D106" s="250"/>
      <c r="E106" s="250"/>
      <c r="F106" s="250"/>
      <c r="G106" s="250"/>
      <c r="H106" s="250"/>
      <c r="I106" s="250"/>
      <c r="J106" s="250"/>
      <c r="K106" s="250"/>
      <c r="L106" s="250"/>
      <c r="M106" s="250"/>
      <c r="N106" s="250"/>
      <c r="O106" s="250"/>
      <c r="P106" s="250"/>
      <c r="Q106" s="191"/>
    </row>
    <row r="107" spans="1:17" x14ac:dyDescent="0.2">
      <c r="A107" s="250"/>
      <c r="B107" s="250"/>
      <c r="C107" s="250"/>
      <c r="D107" s="250"/>
      <c r="E107" s="250"/>
      <c r="F107" s="250"/>
      <c r="G107" s="250"/>
      <c r="H107" s="250"/>
      <c r="I107" s="250"/>
      <c r="J107" s="250"/>
      <c r="K107" s="250"/>
      <c r="L107" s="250"/>
      <c r="M107" s="250"/>
      <c r="N107" s="250"/>
      <c r="O107" s="250"/>
      <c r="P107" s="250"/>
      <c r="Q107" s="191"/>
    </row>
    <row r="108" spans="1:17" x14ac:dyDescent="0.2">
      <c r="A108" s="250"/>
      <c r="B108" s="250"/>
      <c r="C108" s="250"/>
      <c r="D108" s="250"/>
      <c r="E108" s="250"/>
      <c r="F108" s="250"/>
      <c r="G108" s="250"/>
      <c r="H108" s="250"/>
      <c r="I108" s="250"/>
      <c r="J108" s="250"/>
      <c r="K108" s="250"/>
      <c r="L108" s="250"/>
      <c r="M108" s="250"/>
      <c r="N108" s="250"/>
      <c r="O108" s="250"/>
      <c r="P108" s="250"/>
      <c r="Q108" s="191"/>
    </row>
    <row r="109" spans="1:17" x14ac:dyDescent="0.2">
      <c r="A109" s="351"/>
      <c r="B109" s="351"/>
      <c r="C109" s="351"/>
      <c r="D109" s="351"/>
      <c r="E109" s="351"/>
      <c r="F109" s="351"/>
      <c r="G109" s="351"/>
      <c r="H109" s="351"/>
      <c r="I109" s="351"/>
      <c r="J109" s="351"/>
      <c r="K109" s="351"/>
      <c r="L109" s="351"/>
      <c r="M109" s="351"/>
      <c r="N109" s="351"/>
      <c r="O109" s="351"/>
      <c r="P109" s="351"/>
      <c r="Q109" s="191"/>
    </row>
    <row r="110" spans="1:17" x14ac:dyDescent="0.2">
      <c r="A110" s="179"/>
      <c r="B110" s="179"/>
      <c r="C110" s="179"/>
      <c r="D110" s="179"/>
      <c r="E110" s="179"/>
      <c r="F110" s="179"/>
      <c r="G110" s="179"/>
      <c r="H110" s="179"/>
      <c r="I110" s="179"/>
      <c r="J110" s="179"/>
      <c r="K110" s="179"/>
      <c r="L110" s="179"/>
      <c r="M110" s="179"/>
      <c r="N110" s="179"/>
      <c r="O110" s="179"/>
      <c r="P110" s="179"/>
    </row>
    <row r="111" spans="1:17" x14ac:dyDescent="0.2">
      <c r="A111" s="179"/>
      <c r="B111" s="179"/>
      <c r="C111" s="179"/>
      <c r="D111" s="179"/>
      <c r="E111" s="179"/>
      <c r="F111" s="179"/>
      <c r="G111" s="179"/>
      <c r="H111" s="179"/>
      <c r="I111" s="179"/>
      <c r="J111" s="179"/>
      <c r="K111" s="179"/>
      <c r="L111" s="179"/>
      <c r="M111" s="179"/>
      <c r="N111" s="179"/>
      <c r="O111" s="179"/>
      <c r="P111" s="179"/>
    </row>
    <row r="112" spans="1:17" x14ac:dyDescent="0.2">
      <c r="A112" s="179"/>
      <c r="B112" s="179"/>
      <c r="C112" s="179"/>
      <c r="D112" s="179"/>
      <c r="E112" s="179"/>
      <c r="F112" s="179"/>
      <c r="G112" s="179"/>
      <c r="H112" s="179"/>
      <c r="I112" s="179"/>
      <c r="J112" s="179"/>
      <c r="K112" s="179"/>
      <c r="L112" s="179"/>
      <c r="M112" s="179"/>
      <c r="N112" s="179"/>
      <c r="O112" s="179"/>
      <c r="P112" s="179"/>
    </row>
    <row r="113" spans="1:17" x14ac:dyDescent="0.2">
      <c r="A113" s="179"/>
      <c r="B113" s="179"/>
      <c r="C113" s="179"/>
      <c r="D113" s="179"/>
      <c r="E113" s="179"/>
      <c r="F113" s="179"/>
      <c r="G113" s="179"/>
      <c r="H113" s="179"/>
      <c r="I113" s="179"/>
      <c r="J113" s="179"/>
      <c r="K113" s="179"/>
      <c r="L113" s="179"/>
      <c r="M113" s="179"/>
      <c r="N113" s="179"/>
      <c r="O113" s="179"/>
      <c r="P113" s="179"/>
      <c r="Q113" s="38"/>
    </row>
    <row r="114" spans="1:17" x14ac:dyDescent="0.2">
      <c r="A114" s="179"/>
      <c r="B114" s="179"/>
      <c r="C114" s="179"/>
      <c r="D114" s="179"/>
      <c r="E114" s="179"/>
      <c r="F114" s="179"/>
      <c r="G114" s="179"/>
      <c r="H114" s="179"/>
      <c r="I114" s="179"/>
      <c r="J114" s="179"/>
      <c r="K114" s="179"/>
      <c r="L114" s="179"/>
      <c r="M114" s="179"/>
      <c r="N114" s="179"/>
      <c r="O114" s="179"/>
      <c r="P114" s="179"/>
      <c r="Q114" s="38"/>
    </row>
    <row r="115" spans="1:17" x14ac:dyDescent="0.2">
      <c r="A115" s="179"/>
      <c r="B115" s="179"/>
      <c r="C115" s="179"/>
      <c r="D115" s="179"/>
      <c r="E115" s="179"/>
      <c r="F115" s="179"/>
      <c r="G115" s="179"/>
      <c r="H115" s="179"/>
      <c r="I115" s="179"/>
      <c r="J115" s="179"/>
      <c r="K115" s="179"/>
      <c r="L115" s="179"/>
      <c r="M115" s="179"/>
      <c r="N115" s="179"/>
      <c r="O115" s="179"/>
      <c r="P115" s="179"/>
      <c r="Q115" s="38"/>
    </row>
    <row r="116" spans="1:17" x14ac:dyDescent="0.2">
      <c r="A116" s="179"/>
      <c r="B116" s="179"/>
      <c r="C116" s="179"/>
      <c r="D116" s="179"/>
      <c r="E116" s="179"/>
      <c r="F116" s="179"/>
      <c r="G116" s="179"/>
      <c r="H116" s="179"/>
      <c r="I116" s="179"/>
      <c r="J116" s="179"/>
      <c r="K116" s="179"/>
      <c r="L116" s="179"/>
      <c r="M116" s="179"/>
      <c r="N116" s="179"/>
      <c r="O116" s="179"/>
      <c r="P116" s="179"/>
      <c r="Q116" s="38"/>
    </row>
    <row r="117" spans="1:17" x14ac:dyDescent="0.2">
      <c r="A117" s="179"/>
      <c r="B117" s="179"/>
      <c r="C117" s="179"/>
      <c r="D117" s="179"/>
      <c r="E117" s="179"/>
      <c r="F117" s="179"/>
      <c r="G117" s="179"/>
      <c r="H117" s="179"/>
      <c r="I117" s="179"/>
      <c r="J117" s="179"/>
      <c r="K117" s="179"/>
      <c r="L117" s="179"/>
      <c r="M117" s="179"/>
      <c r="N117" s="179"/>
      <c r="O117" s="179"/>
      <c r="P117" s="179"/>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A102:P102"/>
    <mergeCell ref="A103:P109"/>
    <mergeCell ref="A96:I96"/>
    <mergeCell ref="H97:I97"/>
    <mergeCell ref="A98:P98"/>
    <mergeCell ref="A99:I99"/>
    <mergeCell ref="A100:P100"/>
    <mergeCell ref="A101:K101"/>
    <mergeCell ref="O101:P101"/>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C85:I85 L97:N97 B7:B12 B17:L21 C26:M29 C32:L33 N32:O33 J41:L41 O46:O50 O55:O56 O61:O64 O69:O72 O88 B97 D97 G97 C77:I77 B78:I83 B77 B88:I88 O77:O85 C84:I84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60" zoomScaleNormal="160"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396" t="s">
        <v>127</v>
      </c>
      <c r="B1" s="397"/>
      <c r="C1" s="397"/>
      <c r="D1" s="397"/>
      <c r="E1" s="397"/>
      <c r="F1" s="397"/>
      <c r="G1" s="397"/>
      <c r="H1" s="397"/>
      <c r="I1" s="397"/>
      <c r="J1" s="397"/>
      <c r="K1" s="397"/>
      <c r="L1" s="397"/>
      <c r="M1" s="397"/>
      <c r="N1" s="398"/>
    </row>
    <row r="2" spans="1:15" ht="17.25" customHeight="1" x14ac:dyDescent="0.2">
      <c r="A2" s="399" t="s">
        <v>154</v>
      </c>
      <c r="B2" s="400"/>
      <c r="C2" s="400"/>
      <c r="D2" s="400"/>
      <c r="E2" s="400"/>
      <c r="F2" s="400"/>
      <c r="G2" s="400"/>
      <c r="H2" s="400"/>
      <c r="I2" s="400"/>
      <c r="J2" s="400"/>
      <c r="K2" s="400"/>
      <c r="L2" s="400"/>
      <c r="M2" s="400"/>
      <c r="N2" s="401"/>
    </row>
    <row r="3" spans="1:15" s="34" customFormat="1" ht="36" x14ac:dyDescent="0.2">
      <c r="A3" s="137"/>
      <c r="B3" s="56" t="s">
        <v>24</v>
      </c>
      <c r="C3" s="56" t="s">
        <v>144</v>
      </c>
      <c r="D3" s="57" t="s">
        <v>91</v>
      </c>
      <c r="E3" s="57" t="s">
        <v>13</v>
      </c>
      <c r="F3" s="375"/>
      <c r="G3" s="376"/>
      <c r="H3" s="377"/>
      <c r="I3" s="109" t="s">
        <v>146</v>
      </c>
      <c r="J3" s="110" t="s">
        <v>160</v>
      </c>
      <c r="K3" s="123" t="s">
        <v>16</v>
      </c>
      <c r="L3" s="123"/>
      <c r="M3" s="110" t="s">
        <v>21</v>
      </c>
      <c r="N3" s="138" t="s">
        <v>250</v>
      </c>
    </row>
    <row r="4" spans="1:15" x14ac:dyDescent="0.2">
      <c r="A4" s="139">
        <v>1</v>
      </c>
      <c r="B4" s="122" t="str">
        <f>'Year One'!B7</f>
        <v>insert name</v>
      </c>
      <c r="C4" s="122" t="str">
        <f>'Year One'!C7</f>
        <v xml:space="preserve">Unit Faculty </v>
      </c>
      <c r="D4" s="227">
        <v>0</v>
      </c>
      <c r="E4" s="60">
        <f>D4*9</f>
        <v>0</v>
      </c>
      <c r="F4" s="375"/>
      <c r="G4" s="376"/>
      <c r="H4" s="377"/>
      <c r="I4" s="62">
        <f>'Year One'!I7</f>
        <v>0</v>
      </c>
      <c r="J4" s="63">
        <f>ROUND((I4*D4),0)</f>
        <v>0</v>
      </c>
      <c r="K4" s="64">
        <f>'Year One'!K7</f>
        <v>0.42</v>
      </c>
      <c r="L4" s="123"/>
      <c r="M4" s="63">
        <f>ROUND(((D4*I4)*K4),0)</f>
        <v>0</v>
      </c>
      <c r="N4" s="140">
        <f t="shared" ref="N4:N9" si="0">J4+M4</f>
        <v>0</v>
      </c>
    </row>
    <row r="5" spans="1:15" x14ac:dyDescent="0.2">
      <c r="A5" s="139">
        <v>2</v>
      </c>
      <c r="B5" s="122" t="str">
        <f>'Year One'!B8</f>
        <v>insert name</v>
      </c>
      <c r="C5" s="122" t="str">
        <f>'Year One'!C8</f>
        <v xml:space="preserve">Unit Faculty </v>
      </c>
      <c r="D5" s="227">
        <v>0</v>
      </c>
      <c r="E5" s="60">
        <f t="shared" ref="E5:E9" si="1">D5*9</f>
        <v>0</v>
      </c>
      <c r="F5" s="375"/>
      <c r="G5" s="376"/>
      <c r="H5" s="377"/>
      <c r="I5" s="62">
        <f>'Year One'!I8</f>
        <v>0</v>
      </c>
      <c r="J5" s="63">
        <f t="shared" ref="J5:J9" si="2">ROUND((I5*D5),0)</f>
        <v>0</v>
      </c>
      <c r="K5" s="64">
        <f>'Year One'!K8</f>
        <v>0.42</v>
      </c>
      <c r="L5" s="123"/>
      <c r="M5" s="63">
        <f t="shared" ref="M5:M9" si="3">ROUND(((D5*I5)*K5),0)</f>
        <v>0</v>
      </c>
      <c r="N5" s="140">
        <f t="shared" si="0"/>
        <v>0</v>
      </c>
    </row>
    <row r="6" spans="1:15" x14ac:dyDescent="0.2">
      <c r="A6" s="139">
        <v>3</v>
      </c>
      <c r="B6" s="122" t="str">
        <f>'Year One'!B9</f>
        <v>insert name</v>
      </c>
      <c r="C6" s="122" t="str">
        <f>'Year One'!C9</f>
        <v xml:space="preserve">Unit Faculty </v>
      </c>
      <c r="D6" s="227">
        <v>0</v>
      </c>
      <c r="E6" s="60">
        <f t="shared" si="1"/>
        <v>0</v>
      </c>
      <c r="F6" s="375"/>
      <c r="G6" s="376"/>
      <c r="H6" s="377"/>
      <c r="I6" s="62">
        <f>'Year One'!I9</f>
        <v>0</v>
      </c>
      <c r="J6" s="63">
        <f t="shared" si="2"/>
        <v>0</v>
      </c>
      <c r="K6" s="64">
        <f>'Year One'!K9</f>
        <v>0.42</v>
      </c>
      <c r="L6" s="123"/>
      <c r="M6" s="63">
        <f t="shared" si="3"/>
        <v>0</v>
      </c>
      <c r="N6" s="140">
        <f t="shared" si="0"/>
        <v>0</v>
      </c>
    </row>
    <row r="7" spans="1:15" x14ac:dyDescent="0.2">
      <c r="A7" s="139">
        <v>4</v>
      </c>
      <c r="B7" s="122" t="str">
        <f>'Year One'!B10</f>
        <v>insert name</v>
      </c>
      <c r="C7" s="122" t="str">
        <f>'Year One'!C10</f>
        <v xml:space="preserve">Unit Faculty </v>
      </c>
      <c r="D7" s="227">
        <v>0</v>
      </c>
      <c r="E7" s="60">
        <f t="shared" si="1"/>
        <v>0</v>
      </c>
      <c r="F7" s="375"/>
      <c r="G7" s="376"/>
      <c r="H7" s="377"/>
      <c r="I7" s="62">
        <f>'Year One'!I10</f>
        <v>0</v>
      </c>
      <c r="J7" s="63">
        <f t="shared" si="2"/>
        <v>0</v>
      </c>
      <c r="K7" s="64">
        <f>'Year One'!K10</f>
        <v>0.42</v>
      </c>
      <c r="L7" s="123"/>
      <c r="M7" s="63">
        <f t="shared" si="3"/>
        <v>0</v>
      </c>
      <c r="N7" s="140">
        <f t="shared" si="0"/>
        <v>0</v>
      </c>
    </row>
    <row r="8" spans="1:15" x14ac:dyDescent="0.2">
      <c r="A8" s="139">
        <v>5</v>
      </c>
      <c r="B8" s="122" t="str">
        <f>'Year One'!B11</f>
        <v>insert name</v>
      </c>
      <c r="C8" s="122" t="str">
        <f>'Year One'!C11</f>
        <v xml:space="preserve">Unit Faculty </v>
      </c>
      <c r="D8" s="227">
        <v>0</v>
      </c>
      <c r="E8" s="60">
        <f t="shared" si="1"/>
        <v>0</v>
      </c>
      <c r="F8" s="375"/>
      <c r="G8" s="376"/>
      <c r="H8" s="377"/>
      <c r="I8" s="62">
        <f>'Year One'!I11</f>
        <v>0</v>
      </c>
      <c r="J8" s="63">
        <f t="shared" si="2"/>
        <v>0</v>
      </c>
      <c r="K8" s="64">
        <f>'Year One'!K11</f>
        <v>0.42</v>
      </c>
      <c r="L8" s="123"/>
      <c r="M8" s="63">
        <f t="shared" si="3"/>
        <v>0</v>
      </c>
      <c r="N8" s="140">
        <f t="shared" si="0"/>
        <v>0</v>
      </c>
    </row>
    <row r="9" spans="1:15" x14ac:dyDescent="0.2">
      <c r="A9" s="139">
        <v>6</v>
      </c>
      <c r="B9" s="122" t="str">
        <f>'Year One'!B12</f>
        <v>insert name</v>
      </c>
      <c r="C9" s="122" t="str">
        <f>'Year One'!C12</f>
        <v xml:space="preserve">Unit Faculty </v>
      </c>
      <c r="D9" s="227">
        <v>0</v>
      </c>
      <c r="E9" s="60">
        <f t="shared" si="1"/>
        <v>0</v>
      </c>
      <c r="F9" s="375"/>
      <c r="G9" s="376"/>
      <c r="H9" s="377"/>
      <c r="I9" s="62">
        <f>'Year One'!I12</f>
        <v>0</v>
      </c>
      <c r="J9" s="63">
        <f t="shared" si="2"/>
        <v>0</v>
      </c>
      <c r="K9" s="64">
        <f>'Year One'!K12</f>
        <v>0.42</v>
      </c>
      <c r="L9" s="123"/>
      <c r="M9" s="63">
        <f t="shared" si="3"/>
        <v>0</v>
      </c>
      <c r="N9" s="140">
        <f t="shared" si="0"/>
        <v>0</v>
      </c>
    </row>
    <row r="10" spans="1:15" x14ac:dyDescent="0.2">
      <c r="A10" s="367"/>
      <c r="B10" s="276"/>
      <c r="C10" s="276"/>
      <c r="D10" s="276"/>
      <c r="E10" s="276"/>
      <c r="F10" s="276"/>
      <c r="G10" s="276"/>
      <c r="H10" s="276"/>
      <c r="I10" s="276"/>
      <c r="J10" s="276"/>
      <c r="K10" s="276"/>
      <c r="L10" s="276"/>
      <c r="M10" s="276"/>
      <c r="N10" s="402"/>
    </row>
    <row r="11" spans="1:15" x14ac:dyDescent="0.2">
      <c r="A11" s="384" t="s">
        <v>80</v>
      </c>
      <c r="B11" s="264"/>
      <c r="C11" s="264"/>
      <c r="D11" s="264"/>
      <c r="E11" s="264"/>
      <c r="F11" s="264"/>
      <c r="G11" s="264"/>
      <c r="H11" s="264"/>
      <c r="I11" s="264"/>
      <c r="J11" s="67">
        <f>SUM(J4:J9)</f>
        <v>0</v>
      </c>
      <c r="K11" s="332"/>
      <c r="L11" s="333"/>
      <c r="M11" s="68">
        <f>SUM(M4:M9)</f>
        <v>0</v>
      </c>
      <c r="N11" s="141">
        <f>SUM(N4:N9)</f>
        <v>0</v>
      </c>
    </row>
    <row r="12" spans="1:15" x14ac:dyDescent="0.2">
      <c r="A12" s="378"/>
      <c r="B12" s="258"/>
      <c r="C12" s="258"/>
      <c r="D12" s="258"/>
      <c r="E12" s="258"/>
      <c r="F12" s="258"/>
      <c r="G12" s="258"/>
      <c r="H12" s="258"/>
      <c r="I12" s="258"/>
      <c r="J12" s="258"/>
      <c r="K12" s="258"/>
      <c r="L12" s="258"/>
      <c r="M12" s="258"/>
      <c r="N12" s="379"/>
    </row>
    <row r="13" spans="1:15" s="34" customFormat="1" ht="24" x14ac:dyDescent="0.2">
      <c r="A13" s="142"/>
      <c r="B13" s="56" t="s">
        <v>19</v>
      </c>
      <c r="C13" s="56" t="s">
        <v>144</v>
      </c>
      <c r="D13" s="112" t="s">
        <v>192</v>
      </c>
      <c r="E13" s="111" t="s">
        <v>43</v>
      </c>
      <c r="F13" s="112" t="s">
        <v>13</v>
      </c>
      <c r="G13" s="293"/>
      <c r="H13" s="294"/>
      <c r="I13" s="109" t="s">
        <v>146</v>
      </c>
      <c r="J13" s="110" t="s">
        <v>160</v>
      </c>
      <c r="K13" s="123" t="s">
        <v>16</v>
      </c>
      <c r="L13" s="123"/>
      <c r="M13" s="110" t="s">
        <v>21</v>
      </c>
      <c r="N13" s="138" t="s">
        <v>250</v>
      </c>
    </row>
    <row r="14" spans="1:15" x14ac:dyDescent="0.2">
      <c r="A14" s="139">
        <v>1</v>
      </c>
      <c r="B14" s="122" t="str">
        <f>'Year One'!B17</f>
        <v>insert name</v>
      </c>
      <c r="C14" s="122" t="str">
        <f>'Year One'!C17</f>
        <v>P&amp;S Salary &amp; Hourly</v>
      </c>
      <c r="D14" s="227">
        <v>0</v>
      </c>
      <c r="E14" s="228"/>
      <c r="F14" s="69">
        <f>D14*E14</f>
        <v>0</v>
      </c>
      <c r="G14" s="293"/>
      <c r="H14" s="294"/>
      <c r="I14" s="62">
        <f>'Year One'!I17</f>
        <v>0</v>
      </c>
      <c r="J14" s="70">
        <f>ROUND(I14/12*D14*E14,0)</f>
        <v>0</v>
      </c>
      <c r="K14" s="64">
        <f>'Year One'!K17</f>
        <v>0.44</v>
      </c>
      <c r="L14" s="123"/>
      <c r="M14" s="65">
        <f>ROUND(J14*K14,0)</f>
        <v>0</v>
      </c>
      <c r="N14" s="140">
        <f>J14+M14</f>
        <v>0</v>
      </c>
    </row>
    <row r="15" spans="1:15" x14ac:dyDescent="0.2">
      <c r="A15" s="139">
        <v>2</v>
      </c>
      <c r="B15" s="122" t="str">
        <f>'Year One'!B18</f>
        <v>insert name</v>
      </c>
      <c r="C15" s="122" t="str">
        <f>'Year One'!C18</f>
        <v>P&amp;S Salary &amp; Hourly</v>
      </c>
      <c r="D15" s="227">
        <v>0</v>
      </c>
      <c r="E15" s="228"/>
      <c r="F15" s="69">
        <f t="shared" ref="F15:F18" si="4">D15*E15</f>
        <v>0</v>
      </c>
      <c r="G15" s="293"/>
      <c r="H15" s="294"/>
      <c r="I15" s="62">
        <f>'Year One'!I18</f>
        <v>0</v>
      </c>
      <c r="J15" s="70">
        <f t="shared" ref="J15:J18" si="5">ROUND(I15/12*D15*E15,0)</f>
        <v>0</v>
      </c>
      <c r="K15" s="64">
        <f>'Year One'!K18</f>
        <v>0.44</v>
      </c>
      <c r="L15" s="123"/>
      <c r="M15" s="65">
        <f t="shared" ref="M15:M18" si="6">ROUND(J15*K15,0)</f>
        <v>0</v>
      </c>
      <c r="N15" s="140">
        <f>J15+M15</f>
        <v>0</v>
      </c>
    </row>
    <row r="16" spans="1:15" x14ac:dyDescent="0.2">
      <c r="A16" s="139">
        <v>3</v>
      </c>
      <c r="B16" s="122" t="str">
        <f>'Year One'!B19</f>
        <v>insert name</v>
      </c>
      <c r="C16" s="122" t="str">
        <f>'Year One'!C19</f>
        <v>P&amp;S Salary &amp; Hourly</v>
      </c>
      <c r="D16" s="227">
        <v>0</v>
      </c>
      <c r="E16" s="228"/>
      <c r="F16" s="69">
        <f t="shared" si="4"/>
        <v>0</v>
      </c>
      <c r="G16" s="293"/>
      <c r="H16" s="294"/>
      <c r="I16" s="62">
        <f>'Year One'!I19</f>
        <v>0</v>
      </c>
      <c r="J16" s="70">
        <f t="shared" si="5"/>
        <v>0</v>
      </c>
      <c r="K16" s="64">
        <f>'Year One'!K19</f>
        <v>0.44</v>
      </c>
      <c r="L16" s="123"/>
      <c r="M16" s="65">
        <f t="shared" si="6"/>
        <v>0</v>
      </c>
      <c r="N16" s="140">
        <f>J16+M16</f>
        <v>0</v>
      </c>
      <c r="O16" s="37" t="s">
        <v>18</v>
      </c>
    </row>
    <row r="17" spans="1:14" x14ac:dyDescent="0.2">
      <c r="A17" s="139">
        <v>4</v>
      </c>
      <c r="B17" s="122" t="str">
        <f>'Year One'!B20</f>
        <v>insert name</v>
      </c>
      <c r="C17" s="122" t="str">
        <f>'Year One'!C20</f>
        <v>P&amp;S Salary &amp; Hourly</v>
      </c>
      <c r="D17" s="227">
        <v>0</v>
      </c>
      <c r="E17" s="228"/>
      <c r="F17" s="69">
        <f t="shared" si="4"/>
        <v>0</v>
      </c>
      <c r="G17" s="293"/>
      <c r="H17" s="294"/>
      <c r="I17" s="62">
        <f>'Year One'!I20</f>
        <v>0</v>
      </c>
      <c r="J17" s="70">
        <f t="shared" si="5"/>
        <v>0</v>
      </c>
      <c r="K17" s="64">
        <f>'Year One'!K20</f>
        <v>0.44</v>
      </c>
      <c r="L17" s="123"/>
      <c r="M17" s="65">
        <f t="shared" si="6"/>
        <v>0</v>
      </c>
      <c r="N17" s="140">
        <f>J17+M17</f>
        <v>0</v>
      </c>
    </row>
    <row r="18" spans="1:14" x14ac:dyDescent="0.2">
      <c r="A18" s="139">
        <v>5</v>
      </c>
      <c r="B18" s="122" t="str">
        <f>'Year One'!B21</f>
        <v>insert name</v>
      </c>
      <c r="C18" s="122" t="str">
        <f>'Year One'!C21</f>
        <v>P&amp;S Salary &amp; Hourly</v>
      </c>
      <c r="D18" s="227">
        <v>0</v>
      </c>
      <c r="E18" s="228"/>
      <c r="F18" s="69">
        <f t="shared" si="4"/>
        <v>0</v>
      </c>
      <c r="G18" s="293"/>
      <c r="H18" s="294"/>
      <c r="I18" s="62">
        <f>'Year One'!I21</f>
        <v>0</v>
      </c>
      <c r="J18" s="70">
        <f t="shared" si="5"/>
        <v>0</v>
      </c>
      <c r="K18" s="64">
        <f>'Year One'!K21</f>
        <v>0.44</v>
      </c>
      <c r="L18" s="123"/>
      <c r="M18" s="65">
        <f t="shared" si="6"/>
        <v>0</v>
      </c>
      <c r="N18" s="140">
        <f>J18+M18</f>
        <v>0</v>
      </c>
    </row>
    <row r="19" spans="1:14" x14ac:dyDescent="0.2">
      <c r="A19" s="378"/>
      <c r="B19" s="258"/>
      <c r="C19" s="258"/>
      <c r="D19" s="258"/>
      <c r="E19" s="258"/>
      <c r="F19" s="258"/>
      <c r="G19" s="258"/>
      <c r="H19" s="258"/>
      <c r="I19" s="258"/>
      <c r="J19" s="258"/>
      <c r="K19" s="258"/>
      <c r="L19" s="258"/>
      <c r="M19" s="258"/>
      <c r="N19" s="379"/>
    </row>
    <row r="20" spans="1:14" x14ac:dyDescent="0.2">
      <c r="A20" s="384" t="s">
        <v>81</v>
      </c>
      <c r="B20" s="264"/>
      <c r="C20" s="264"/>
      <c r="D20" s="264"/>
      <c r="E20" s="264"/>
      <c r="F20" s="264"/>
      <c r="G20" s="264"/>
      <c r="H20" s="264"/>
      <c r="I20" s="264"/>
      <c r="J20" s="67">
        <f>SUM(J14:J18)</f>
        <v>0</v>
      </c>
      <c r="K20" s="332"/>
      <c r="L20" s="333"/>
      <c r="M20" s="67">
        <f>SUM(M14:M18)</f>
        <v>0</v>
      </c>
      <c r="N20" s="141">
        <f>SUM(N14:N18)</f>
        <v>0</v>
      </c>
    </row>
    <row r="21" spans="1:14" x14ac:dyDescent="0.2">
      <c r="A21" s="378"/>
      <c r="B21" s="258"/>
      <c r="C21" s="258"/>
      <c r="D21" s="258"/>
      <c r="E21" s="258"/>
      <c r="F21" s="258"/>
      <c r="G21" s="258"/>
      <c r="H21" s="258"/>
      <c r="I21" s="258"/>
      <c r="J21" s="258"/>
      <c r="K21" s="258"/>
      <c r="L21" s="258"/>
      <c r="M21" s="258"/>
      <c r="N21" s="379"/>
    </row>
    <row r="22" spans="1:14" s="34" customFormat="1" ht="36.75" customHeight="1" x14ac:dyDescent="0.2">
      <c r="A22" s="137"/>
      <c r="B22" s="282" t="s">
        <v>273</v>
      </c>
      <c r="C22" s="283"/>
      <c r="D22" s="57" t="s">
        <v>193</v>
      </c>
      <c r="E22" s="57" t="s">
        <v>194</v>
      </c>
      <c r="F22" s="57" t="s">
        <v>195</v>
      </c>
      <c r="G22" s="108" t="s">
        <v>196</v>
      </c>
      <c r="H22" s="55"/>
      <c r="I22" s="109" t="s">
        <v>170</v>
      </c>
      <c r="J22" s="110" t="s">
        <v>160</v>
      </c>
      <c r="K22" s="295"/>
      <c r="L22" s="296"/>
      <c r="M22" s="297"/>
      <c r="N22" s="138" t="s">
        <v>250</v>
      </c>
    </row>
    <row r="23" spans="1:14" x14ac:dyDescent="0.2">
      <c r="A23" s="139">
        <v>1</v>
      </c>
      <c r="B23" s="258" t="s">
        <v>23</v>
      </c>
      <c r="C23" s="258"/>
      <c r="D23" s="229"/>
      <c r="E23" s="228"/>
      <c r="F23" s="229"/>
      <c r="G23" s="229"/>
      <c r="H23" s="71"/>
      <c r="I23" s="230">
        <v>0</v>
      </c>
      <c r="J23" s="65">
        <f>ROUND((D23*I23*E23)+(F23*I23*G23),0)</f>
        <v>0</v>
      </c>
      <c r="K23" s="295"/>
      <c r="L23" s="296"/>
      <c r="M23" s="297"/>
      <c r="N23" s="140">
        <f>J23</f>
        <v>0</v>
      </c>
    </row>
    <row r="24" spans="1:14" x14ac:dyDescent="0.2">
      <c r="A24" s="139">
        <v>2</v>
      </c>
      <c r="B24" s="258" t="s">
        <v>23</v>
      </c>
      <c r="C24" s="258"/>
      <c r="D24" s="229"/>
      <c r="E24" s="228"/>
      <c r="F24" s="229"/>
      <c r="G24" s="229"/>
      <c r="H24" s="71"/>
      <c r="I24" s="230">
        <v>0</v>
      </c>
      <c r="J24" s="65">
        <f t="shared" ref="J24:J26" si="7">ROUND((D24*I24*E24)+(F24*I24*G24),0)</f>
        <v>0</v>
      </c>
      <c r="K24" s="295"/>
      <c r="L24" s="296"/>
      <c r="M24" s="297"/>
      <c r="N24" s="140">
        <f t="shared" ref="N24:N26" si="8">J24</f>
        <v>0</v>
      </c>
    </row>
    <row r="25" spans="1:14" x14ac:dyDescent="0.2">
      <c r="A25" s="139">
        <v>3</v>
      </c>
      <c r="B25" s="258" t="s">
        <v>6</v>
      </c>
      <c r="C25" s="258"/>
      <c r="D25" s="229"/>
      <c r="E25" s="228"/>
      <c r="F25" s="229"/>
      <c r="G25" s="229"/>
      <c r="H25" s="71"/>
      <c r="I25" s="230">
        <v>0</v>
      </c>
      <c r="J25" s="65">
        <f t="shared" si="7"/>
        <v>0</v>
      </c>
      <c r="K25" s="295"/>
      <c r="L25" s="296"/>
      <c r="M25" s="297"/>
      <c r="N25" s="140">
        <f t="shared" si="8"/>
        <v>0</v>
      </c>
    </row>
    <row r="26" spans="1:14" x14ac:dyDescent="0.2">
      <c r="A26" s="139">
        <v>4</v>
      </c>
      <c r="B26" s="258" t="s">
        <v>6</v>
      </c>
      <c r="C26" s="258"/>
      <c r="D26" s="229"/>
      <c r="E26" s="228"/>
      <c r="F26" s="229"/>
      <c r="G26" s="229"/>
      <c r="H26" s="71"/>
      <c r="I26" s="230">
        <v>0</v>
      </c>
      <c r="J26" s="65">
        <f t="shared" si="7"/>
        <v>0</v>
      </c>
      <c r="K26" s="295"/>
      <c r="L26" s="296"/>
      <c r="M26" s="297"/>
      <c r="N26" s="140">
        <f t="shared" si="8"/>
        <v>0</v>
      </c>
    </row>
    <row r="27" spans="1:14" x14ac:dyDescent="0.2">
      <c r="A27" s="378"/>
      <c r="B27" s="258"/>
      <c r="C27" s="258"/>
      <c r="D27" s="258"/>
      <c r="E27" s="258"/>
      <c r="F27" s="258"/>
      <c r="G27" s="258"/>
      <c r="H27" s="258"/>
      <c r="I27" s="258"/>
      <c r="J27" s="258"/>
      <c r="K27" s="258"/>
      <c r="L27" s="258"/>
      <c r="M27" s="258"/>
      <c r="N27" s="379"/>
    </row>
    <row r="28" spans="1:14" ht="24" x14ac:dyDescent="0.2">
      <c r="A28" s="139"/>
      <c r="B28" s="282" t="s">
        <v>274</v>
      </c>
      <c r="C28" s="283"/>
      <c r="D28" s="113" t="s">
        <v>197</v>
      </c>
      <c r="E28" s="114" t="s">
        <v>73</v>
      </c>
      <c r="F28" s="114" t="s">
        <v>17</v>
      </c>
      <c r="G28" s="334"/>
      <c r="H28" s="334"/>
      <c r="I28" s="334"/>
      <c r="J28" s="110" t="s">
        <v>160</v>
      </c>
      <c r="K28" s="329"/>
      <c r="L28" s="330"/>
      <c r="M28" s="331"/>
      <c r="N28" s="138" t="s">
        <v>250</v>
      </c>
    </row>
    <row r="29" spans="1:14" x14ac:dyDescent="0.2">
      <c r="A29" s="139">
        <v>5</v>
      </c>
      <c r="B29" s="284" t="s">
        <v>0</v>
      </c>
      <c r="C29" s="285"/>
      <c r="D29" s="229"/>
      <c r="E29" s="231">
        <v>0</v>
      </c>
      <c r="F29" s="73">
        <f>GARate</f>
        <v>12360</v>
      </c>
      <c r="G29" s="299"/>
      <c r="H29" s="299"/>
      <c r="I29" s="299"/>
      <c r="J29" s="66">
        <f>ROUND((D29*E29*F29),0)</f>
        <v>0</v>
      </c>
      <c r="K29" s="329"/>
      <c r="L29" s="330"/>
      <c r="M29" s="331"/>
      <c r="N29" s="143">
        <f>J29</f>
        <v>0</v>
      </c>
    </row>
    <row r="30" spans="1:14" x14ac:dyDescent="0.2">
      <c r="A30" s="139">
        <v>6</v>
      </c>
      <c r="B30" s="284" t="s">
        <v>0</v>
      </c>
      <c r="C30" s="285"/>
      <c r="D30" s="229"/>
      <c r="E30" s="231">
        <v>0</v>
      </c>
      <c r="F30" s="73">
        <f>GARate</f>
        <v>12360</v>
      </c>
      <c r="G30" s="299"/>
      <c r="H30" s="299"/>
      <c r="I30" s="299"/>
      <c r="J30" s="66">
        <f>ROUND((D30*E30*F30),0)</f>
        <v>0</v>
      </c>
      <c r="K30" s="329"/>
      <c r="L30" s="330"/>
      <c r="M30" s="331"/>
      <c r="N30" s="143">
        <f>J30</f>
        <v>0</v>
      </c>
    </row>
    <row r="31" spans="1:14" x14ac:dyDescent="0.2">
      <c r="A31" s="378"/>
      <c r="B31" s="258"/>
      <c r="C31" s="258"/>
      <c r="D31" s="258"/>
      <c r="E31" s="258"/>
      <c r="F31" s="258"/>
      <c r="G31" s="258"/>
      <c r="H31" s="258"/>
      <c r="I31" s="258"/>
      <c r="J31" s="258"/>
      <c r="K31" s="258"/>
      <c r="L31" s="258"/>
      <c r="M31" s="258"/>
      <c r="N31" s="379"/>
    </row>
    <row r="32" spans="1:14" x14ac:dyDescent="0.2">
      <c r="A32" s="384" t="s">
        <v>209</v>
      </c>
      <c r="B32" s="264"/>
      <c r="C32" s="264"/>
      <c r="D32" s="264"/>
      <c r="E32" s="264"/>
      <c r="F32" s="264"/>
      <c r="G32" s="264"/>
      <c r="H32" s="264"/>
      <c r="I32" s="264"/>
      <c r="J32" s="75">
        <f>SUM(J23:J30)</f>
        <v>0</v>
      </c>
      <c r="K32" s="348"/>
      <c r="L32" s="349"/>
      <c r="M32" s="350"/>
      <c r="N32" s="141">
        <f>SUM(N23:N30)</f>
        <v>0</v>
      </c>
    </row>
    <row r="33" spans="1:15" ht="26.1" customHeight="1" x14ac:dyDescent="0.2">
      <c r="A33" s="367"/>
      <c r="B33" s="276"/>
      <c r="C33" s="276"/>
      <c r="D33" s="276"/>
      <c r="E33" s="276"/>
      <c r="F33" s="276"/>
      <c r="G33" s="276"/>
      <c r="H33" s="276"/>
      <c r="I33" s="277"/>
      <c r="J33" s="57" t="s">
        <v>251</v>
      </c>
      <c r="K33" s="278"/>
      <c r="L33" s="277"/>
      <c r="M33" s="57" t="s">
        <v>252</v>
      </c>
      <c r="N33" s="57" t="s">
        <v>253</v>
      </c>
    </row>
    <row r="34" spans="1:15" x14ac:dyDescent="0.2">
      <c r="A34" s="384" t="s">
        <v>155</v>
      </c>
      <c r="B34" s="264"/>
      <c r="C34" s="264"/>
      <c r="D34" s="264"/>
      <c r="E34" s="264"/>
      <c r="F34" s="264"/>
      <c r="G34" s="264"/>
      <c r="H34" s="264"/>
      <c r="I34" s="264"/>
      <c r="J34" s="67">
        <f>+SUM(J11+J32+J20)</f>
        <v>0</v>
      </c>
      <c r="K34" s="268"/>
      <c r="L34" s="268"/>
      <c r="M34" s="67">
        <f>+SUM(M11+M32+M20)</f>
        <v>0</v>
      </c>
      <c r="N34" s="141">
        <f>+SUM(N11+N32+N20)</f>
        <v>0</v>
      </c>
    </row>
    <row r="35" spans="1:15" x14ac:dyDescent="0.2">
      <c r="A35" s="378"/>
      <c r="B35" s="258"/>
      <c r="C35" s="258"/>
      <c r="D35" s="258"/>
      <c r="E35" s="258"/>
      <c r="F35" s="258"/>
      <c r="G35" s="258"/>
      <c r="H35" s="258"/>
      <c r="I35" s="258"/>
      <c r="J35" s="258"/>
      <c r="K35" s="258"/>
      <c r="L35" s="258"/>
      <c r="M35" s="258"/>
      <c r="N35" s="379"/>
    </row>
    <row r="36" spans="1:15" ht="19.5" customHeight="1" x14ac:dyDescent="0.2">
      <c r="A36" s="399" t="s">
        <v>153</v>
      </c>
      <c r="B36" s="400"/>
      <c r="C36" s="400"/>
      <c r="D36" s="400"/>
      <c r="E36" s="400"/>
      <c r="F36" s="400"/>
      <c r="G36" s="400"/>
      <c r="H36" s="400"/>
      <c r="I36" s="400"/>
      <c r="J36" s="400"/>
      <c r="K36" s="400"/>
      <c r="L36" s="400"/>
      <c r="M36" s="400"/>
      <c r="N36" s="401"/>
    </row>
    <row r="37" spans="1:15" ht="36" x14ac:dyDescent="0.2">
      <c r="A37" s="144"/>
      <c r="B37" s="116" t="s">
        <v>24</v>
      </c>
      <c r="C37" s="116" t="s">
        <v>144</v>
      </c>
      <c r="D37" s="126" t="s">
        <v>91</v>
      </c>
      <c r="E37" s="126" t="s">
        <v>13</v>
      </c>
      <c r="F37" s="414"/>
      <c r="G37" s="415"/>
      <c r="H37" s="416"/>
      <c r="I37" s="117" t="s">
        <v>145</v>
      </c>
      <c r="J37" s="145" t="s">
        <v>160</v>
      </c>
      <c r="K37" s="146" t="s">
        <v>16</v>
      </c>
      <c r="L37" s="146"/>
      <c r="M37" s="145" t="s">
        <v>21</v>
      </c>
      <c r="N37" s="147" t="s">
        <v>250</v>
      </c>
      <c r="O37" s="38"/>
    </row>
    <row r="38" spans="1:15" x14ac:dyDescent="0.2">
      <c r="A38" s="148">
        <v>1</v>
      </c>
      <c r="B38" s="149" t="str">
        <f>'Year Two'!B7</f>
        <v>insert name</v>
      </c>
      <c r="C38" s="149" t="str">
        <f>'Year Two'!C7</f>
        <v xml:space="preserve">Unit Faculty </v>
      </c>
      <c r="D38" s="227">
        <v>0</v>
      </c>
      <c r="E38" s="150">
        <f>D38*9</f>
        <v>0</v>
      </c>
      <c r="F38" s="414"/>
      <c r="G38" s="415"/>
      <c r="H38" s="416"/>
      <c r="I38" s="151">
        <f>'Year Two'!I7</f>
        <v>0</v>
      </c>
      <c r="J38" s="152">
        <f>ROUND((I38*D38),0)</f>
        <v>0</v>
      </c>
      <c r="K38" s="153">
        <f>'Year Two'!K7</f>
        <v>0.4284</v>
      </c>
      <c r="L38" s="146"/>
      <c r="M38" s="152">
        <f>ROUND(((D38*I38)*K38),0)</f>
        <v>0</v>
      </c>
      <c r="N38" s="154">
        <f t="shared" ref="N38:N43" si="9">J38+M38</f>
        <v>0</v>
      </c>
      <c r="O38" s="38"/>
    </row>
    <row r="39" spans="1:15" x14ac:dyDescent="0.2">
      <c r="A39" s="148">
        <v>2</v>
      </c>
      <c r="B39" s="149" t="str">
        <f>'Year Two'!B8</f>
        <v>insert name</v>
      </c>
      <c r="C39" s="149" t="str">
        <f>'Year Two'!C8</f>
        <v xml:space="preserve">Unit Faculty </v>
      </c>
      <c r="D39" s="227">
        <v>0</v>
      </c>
      <c r="E39" s="150">
        <f t="shared" ref="E39:E43" si="10">D39*9</f>
        <v>0</v>
      </c>
      <c r="F39" s="414"/>
      <c r="G39" s="415"/>
      <c r="H39" s="416"/>
      <c r="I39" s="151">
        <f>'Year Two'!I8</f>
        <v>0</v>
      </c>
      <c r="J39" s="152">
        <f t="shared" ref="J39:J43" si="11">ROUND((I39*D39),0)</f>
        <v>0</v>
      </c>
      <c r="K39" s="153">
        <f>'Year Two'!K8</f>
        <v>0.4284</v>
      </c>
      <c r="L39" s="146"/>
      <c r="M39" s="152">
        <f t="shared" ref="M39:M43" si="12">ROUND(((D39*I39)*K39),0)</f>
        <v>0</v>
      </c>
      <c r="N39" s="154">
        <f t="shared" si="9"/>
        <v>0</v>
      </c>
      <c r="O39" s="38"/>
    </row>
    <row r="40" spans="1:15" x14ac:dyDescent="0.2">
      <c r="A40" s="148">
        <v>3</v>
      </c>
      <c r="B40" s="149" t="str">
        <f>'Year Two'!B9</f>
        <v>insert name</v>
      </c>
      <c r="C40" s="149" t="str">
        <f>'Year Two'!C9</f>
        <v xml:space="preserve">Unit Faculty </v>
      </c>
      <c r="D40" s="227">
        <v>0</v>
      </c>
      <c r="E40" s="150">
        <f t="shared" si="10"/>
        <v>0</v>
      </c>
      <c r="F40" s="414"/>
      <c r="G40" s="415"/>
      <c r="H40" s="416"/>
      <c r="I40" s="151">
        <f>'Year Two'!I9</f>
        <v>0</v>
      </c>
      <c r="J40" s="152">
        <f t="shared" si="11"/>
        <v>0</v>
      </c>
      <c r="K40" s="153">
        <f>'Year Two'!K9</f>
        <v>0.4284</v>
      </c>
      <c r="L40" s="146"/>
      <c r="M40" s="152">
        <f t="shared" si="12"/>
        <v>0</v>
      </c>
      <c r="N40" s="154">
        <f t="shared" si="9"/>
        <v>0</v>
      </c>
      <c r="O40" s="38"/>
    </row>
    <row r="41" spans="1:15" x14ac:dyDescent="0.2">
      <c r="A41" s="148">
        <v>4</v>
      </c>
      <c r="B41" s="149" t="str">
        <f>'Year Two'!B10</f>
        <v>insert name</v>
      </c>
      <c r="C41" s="149" t="str">
        <f>'Year Two'!C10</f>
        <v xml:space="preserve">Unit Faculty </v>
      </c>
      <c r="D41" s="227">
        <v>0</v>
      </c>
      <c r="E41" s="150">
        <f t="shared" si="10"/>
        <v>0</v>
      </c>
      <c r="F41" s="414"/>
      <c r="G41" s="415"/>
      <c r="H41" s="416"/>
      <c r="I41" s="151">
        <f>'Year Two'!I10</f>
        <v>0</v>
      </c>
      <c r="J41" s="152">
        <f t="shared" si="11"/>
        <v>0</v>
      </c>
      <c r="K41" s="153">
        <f>'Year Two'!K10</f>
        <v>0.4284</v>
      </c>
      <c r="L41" s="146"/>
      <c r="M41" s="152">
        <f t="shared" si="12"/>
        <v>0</v>
      </c>
      <c r="N41" s="154">
        <f t="shared" si="9"/>
        <v>0</v>
      </c>
      <c r="O41" s="38"/>
    </row>
    <row r="42" spans="1:15" x14ac:dyDescent="0.2">
      <c r="A42" s="148">
        <v>5</v>
      </c>
      <c r="B42" s="149" t="str">
        <f>'Year Two'!B11</f>
        <v>insert name</v>
      </c>
      <c r="C42" s="149" t="str">
        <f>'Year Two'!C11</f>
        <v xml:space="preserve">Unit Faculty </v>
      </c>
      <c r="D42" s="227">
        <v>0</v>
      </c>
      <c r="E42" s="150">
        <f t="shared" si="10"/>
        <v>0</v>
      </c>
      <c r="F42" s="414"/>
      <c r="G42" s="415"/>
      <c r="H42" s="416"/>
      <c r="I42" s="151">
        <f>'Year Two'!I11</f>
        <v>0</v>
      </c>
      <c r="J42" s="152">
        <f t="shared" si="11"/>
        <v>0</v>
      </c>
      <c r="K42" s="153">
        <f>'Year Two'!K11</f>
        <v>0.4284</v>
      </c>
      <c r="L42" s="146"/>
      <c r="M42" s="152">
        <f t="shared" si="12"/>
        <v>0</v>
      </c>
      <c r="N42" s="154">
        <f t="shared" si="9"/>
        <v>0</v>
      </c>
      <c r="O42" s="38"/>
    </row>
    <row r="43" spans="1:15" x14ac:dyDescent="0.2">
      <c r="A43" s="148">
        <v>6</v>
      </c>
      <c r="B43" s="149" t="str">
        <f>'Year Two'!B12</f>
        <v>insert name</v>
      </c>
      <c r="C43" s="149" t="str">
        <f>'Year Two'!C12</f>
        <v xml:space="preserve">Unit Faculty </v>
      </c>
      <c r="D43" s="227">
        <v>0</v>
      </c>
      <c r="E43" s="150">
        <f t="shared" si="10"/>
        <v>0</v>
      </c>
      <c r="F43" s="414"/>
      <c r="G43" s="415"/>
      <c r="H43" s="416"/>
      <c r="I43" s="151">
        <f>'Year Two'!I12</f>
        <v>0</v>
      </c>
      <c r="J43" s="152">
        <f t="shared" si="11"/>
        <v>0</v>
      </c>
      <c r="K43" s="153">
        <f>'Year Two'!K12</f>
        <v>0.4284</v>
      </c>
      <c r="L43" s="146"/>
      <c r="M43" s="152">
        <f t="shared" si="12"/>
        <v>0</v>
      </c>
      <c r="N43" s="154">
        <f t="shared" si="9"/>
        <v>0</v>
      </c>
    </row>
    <row r="44" spans="1:15" x14ac:dyDescent="0.2">
      <c r="A44" s="371"/>
      <c r="B44" s="372"/>
      <c r="C44" s="372"/>
      <c r="D44" s="372"/>
      <c r="E44" s="372"/>
      <c r="F44" s="372"/>
      <c r="G44" s="372"/>
      <c r="H44" s="372"/>
      <c r="I44" s="372"/>
      <c r="J44" s="372"/>
      <c r="K44" s="372"/>
      <c r="L44" s="372"/>
      <c r="M44" s="372"/>
      <c r="N44" s="417"/>
      <c r="O44" s="38"/>
    </row>
    <row r="45" spans="1:15" x14ac:dyDescent="0.2">
      <c r="A45" s="384" t="s">
        <v>80</v>
      </c>
      <c r="B45" s="264"/>
      <c r="C45" s="264"/>
      <c r="D45" s="264"/>
      <c r="E45" s="264"/>
      <c r="F45" s="264"/>
      <c r="G45" s="264"/>
      <c r="H45" s="264"/>
      <c r="I45" s="264"/>
      <c r="J45" s="67">
        <f>SUM(J38:J43)</f>
        <v>0</v>
      </c>
      <c r="K45" s="332"/>
      <c r="L45" s="333"/>
      <c r="M45" s="68">
        <f>SUM(M38:M43)</f>
        <v>0</v>
      </c>
      <c r="N45" s="141">
        <f>SUM(N38:N43)</f>
        <v>0</v>
      </c>
    </row>
    <row r="46" spans="1:15" x14ac:dyDescent="0.2">
      <c r="A46" s="406"/>
      <c r="B46" s="407"/>
      <c r="C46" s="407"/>
      <c r="D46" s="407"/>
      <c r="E46" s="407"/>
      <c r="F46" s="407"/>
      <c r="G46" s="407"/>
      <c r="H46" s="407"/>
      <c r="I46" s="407"/>
      <c r="J46" s="407"/>
      <c r="K46" s="407"/>
      <c r="L46" s="407"/>
      <c r="M46" s="407"/>
      <c r="N46" s="408"/>
      <c r="O46" s="38"/>
    </row>
    <row r="47" spans="1:15" ht="24" x14ac:dyDescent="0.2">
      <c r="A47" s="156"/>
      <c r="B47" s="116" t="s">
        <v>19</v>
      </c>
      <c r="C47" s="116" t="s">
        <v>144</v>
      </c>
      <c r="D47" s="128" t="s">
        <v>192</v>
      </c>
      <c r="E47" s="157" t="s">
        <v>43</v>
      </c>
      <c r="F47" s="128" t="s">
        <v>13</v>
      </c>
      <c r="G47" s="385"/>
      <c r="H47" s="386"/>
      <c r="I47" s="117" t="s">
        <v>145</v>
      </c>
      <c r="J47" s="145" t="s">
        <v>160</v>
      </c>
      <c r="K47" s="146" t="s">
        <v>16</v>
      </c>
      <c r="L47" s="146"/>
      <c r="M47" s="145" t="s">
        <v>21</v>
      </c>
      <c r="N47" s="147" t="s">
        <v>250</v>
      </c>
    </row>
    <row r="48" spans="1:15" x14ac:dyDescent="0.2">
      <c r="A48" s="148">
        <v>1</v>
      </c>
      <c r="B48" s="149" t="str">
        <f>'Year Two'!B17</f>
        <v>insert name</v>
      </c>
      <c r="C48" s="149" t="str">
        <f>'Year Two'!C17</f>
        <v>P&amp;S Salary &amp; Hourly</v>
      </c>
      <c r="D48" s="227">
        <v>0</v>
      </c>
      <c r="E48" s="228"/>
      <c r="F48" s="158">
        <f>D48*E48</f>
        <v>0</v>
      </c>
      <c r="G48" s="385"/>
      <c r="H48" s="386"/>
      <c r="I48" s="151">
        <f>'Year Two'!I17</f>
        <v>0</v>
      </c>
      <c r="J48" s="159">
        <f>ROUND(I48/12*D48*E48,0)</f>
        <v>0</v>
      </c>
      <c r="K48" s="153">
        <f>'Year Two'!K17</f>
        <v>0.44880000000000003</v>
      </c>
      <c r="L48" s="146"/>
      <c r="M48" s="155">
        <f>ROUND(J48*K48,0)</f>
        <v>0</v>
      </c>
      <c r="N48" s="154">
        <f>J48+M48</f>
        <v>0</v>
      </c>
      <c r="O48" s="38"/>
    </row>
    <row r="49" spans="1:14" x14ac:dyDescent="0.2">
      <c r="A49" s="148">
        <v>2</v>
      </c>
      <c r="B49" s="149" t="str">
        <f>'Year Two'!B18</f>
        <v>insert name</v>
      </c>
      <c r="C49" s="149" t="str">
        <f>'Year Two'!C18</f>
        <v>P&amp;S Salary &amp; Hourly</v>
      </c>
      <c r="D49" s="227">
        <v>0</v>
      </c>
      <c r="E49" s="228"/>
      <c r="F49" s="158">
        <f t="shared" ref="F49:F52" si="13">D49*E49</f>
        <v>0</v>
      </c>
      <c r="G49" s="385"/>
      <c r="H49" s="386"/>
      <c r="I49" s="151">
        <f>'Year Two'!I18</f>
        <v>0</v>
      </c>
      <c r="J49" s="159">
        <f t="shared" ref="J49:J52" si="14">ROUND(I49/12*D49*E49,0)</f>
        <v>0</v>
      </c>
      <c r="K49" s="153">
        <f>'Year Two'!K18</f>
        <v>0.44880000000000003</v>
      </c>
      <c r="L49" s="146"/>
      <c r="M49" s="155">
        <f t="shared" ref="M49:M52" si="15">ROUND(J49*K49,0)</f>
        <v>0</v>
      </c>
      <c r="N49" s="154">
        <f>J49+M49</f>
        <v>0</v>
      </c>
    </row>
    <row r="50" spans="1:14" x14ac:dyDescent="0.2">
      <c r="A50" s="148">
        <v>3</v>
      </c>
      <c r="B50" s="149" t="str">
        <f>'Year Two'!B19</f>
        <v>insert name</v>
      </c>
      <c r="C50" s="149" t="str">
        <f>'Year Two'!C19</f>
        <v>P&amp;S Salary &amp; Hourly</v>
      </c>
      <c r="D50" s="227">
        <v>0</v>
      </c>
      <c r="E50" s="228"/>
      <c r="F50" s="158">
        <f t="shared" si="13"/>
        <v>0</v>
      </c>
      <c r="G50" s="385"/>
      <c r="H50" s="386"/>
      <c r="I50" s="151">
        <f>'Year Two'!I19</f>
        <v>0</v>
      </c>
      <c r="J50" s="159">
        <f t="shared" si="14"/>
        <v>0</v>
      </c>
      <c r="K50" s="153">
        <f>'Year Two'!K19</f>
        <v>0.44880000000000003</v>
      </c>
      <c r="L50" s="146"/>
      <c r="M50" s="155">
        <f t="shared" si="15"/>
        <v>0</v>
      </c>
      <c r="N50" s="154">
        <f>J50+M50</f>
        <v>0</v>
      </c>
    </row>
    <row r="51" spans="1:14" x14ac:dyDescent="0.2">
      <c r="A51" s="148">
        <v>4</v>
      </c>
      <c r="B51" s="149" t="str">
        <f>'Year Two'!B20</f>
        <v>insert name</v>
      </c>
      <c r="C51" s="149" t="str">
        <f>'Year Two'!C20</f>
        <v>P&amp;S Salary &amp; Hourly</v>
      </c>
      <c r="D51" s="227">
        <v>0</v>
      </c>
      <c r="E51" s="228"/>
      <c r="F51" s="158">
        <f t="shared" si="13"/>
        <v>0</v>
      </c>
      <c r="G51" s="385"/>
      <c r="H51" s="386"/>
      <c r="I51" s="151">
        <f>'Year Two'!I20</f>
        <v>0</v>
      </c>
      <c r="J51" s="159">
        <f t="shared" si="14"/>
        <v>0</v>
      </c>
      <c r="K51" s="153">
        <f>'Year Two'!K20</f>
        <v>0.44880000000000003</v>
      </c>
      <c r="L51" s="146"/>
      <c r="M51" s="155">
        <f t="shared" si="15"/>
        <v>0</v>
      </c>
      <c r="N51" s="154">
        <f>J51+M51</f>
        <v>0</v>
      </c>
    </row>
    <row r="52" spans="1:14" x14ac:dyDescent="0.2">
      <c r="A52" s="148">
        <v>5</v>
      </c>
      <c r="B52" s="149" t="str">
        <f>'Year Two'!B21</f>
        <v>insert name</v>
      </c>
      <c r="C52" s="149" t="str">
        <f>'Year Two'!C21</f>
        <v>P&amp;S Salary &amp; Hourly</v>
      </c>
      <c r="D52" s="227">
        <v>0</v>
      </c>
      <c r="E52" s="228"/>
      <c r="F52" s="158">
        <f t="shared" si="13"/>
        <v>0</v>
      </c>
      <c r="G52" s="385"/>
      <c r="H52" s="386"/>
      <c r="I52" s="151">
        <f>'Year Two'!I21</f>
        <v>0</v>
      </c>
      <c r="J52" s="159">
        <f t="shared" si="14"/>
        <v>0</v>
      </c>
      <c r="K52" s="153">
        <f>'Year Two'!K21</f>
        <v>0.44880000000000003</v>
      </c>
      <c r="L52" s="146"/>
      <c r="M52" s="155">
        <f t="shared" si="15"/>
        <v>0</v>
      </c>
      <c r="N52" s="154">
        <f>J52+M52</f>
        <v>0</v>
      </c>
    </row>
    <row r="53" spans="1:14" x14ac:dyDescent="0.2">
      <c r="A53" s="406"/>
      <c r="B53" s="407"/>
      <c r="C53" s="407"/>
      <c r="D53" s="407"/>
      <c r="E53" s="407"/>
      <c r="F53" s="407"/>
      <c r="G53" s="407"/>
      <c r="H53" s="407"/>
      <c r="I53" s="407"/>
      <c r="J53" s="407"/>
      <c r="K53" s="407"/>
      <c r="L53" s="407"/>
      <c r="M53" s="407"/>
      <c r="N53" s="408"/>
    </row>
    <row r="54" spans="1:14" x14ac:dyDescent="0.2">
      <c r="A54" s="384" t="s">
        <v>81</v>
      </c>
      <c r="B54" s="264"/>
      <c r="C54" s="264"/>
      <c r="D54" s="264"/>
      <c r="E54" s="264"/>
      <c r="F54" s="264"/>
      <c r="G54" s="264"/>
      <c r="H54" s="264"/>
      <c r="I54" s="264"/>
      <c r="J54" s="67">
        <f>SUM(J48:J52)</f>
        <v>0</v>
      </c>
      <c r="K54" s="332"/>
      <c r="L54" s="333"/>
      <c r="M54" s="67">
        <f>SUM(M48:M52)</f>
        <v>0</v>
      </c>
      <c r="N54" s="141">
        <f>SUM(N48:N52)</f>
        <v>0</v>
      </c>
    </row>
    <row r="55" spans="1:14" x14ac:dyDescent="0.2">
      <c r="A55" s="406"/>
      <c r="B55" s="407"/>
      <c r="C55" s="407"/>
      <c r="D55" s="407"/>
      <c r="E55" s="407"/>
      <c r="F55" s="407"/>
      <c r="G55" s="407"/>
      <c r="H55" s="407"/>
      <c r="I55" s="407"/>
      <c r="J55" s="407"/>
      <c r="K55" s="407"/>
      <c r="L55" s="407"/>
      <c r="M55" s="407"/>
      <c r="N55" s="408"/>
    </row>
    <row r="56" spans="1:14" ht="36" x14ac:dyDescent="0.2">
      <c r="A56" s="144"/>
      <c r="B56" s="421" t="s">
        <v>273</v>
      </c>
      <c r="C56" s="422"/>
      <c r="D56" s="126" t="s">
        <v>193</v>
      </c>
      <c r="E56" s="126" t="s">
        <v>194</v>
      </c>
      <c r="F56" s="126" t="s">
        <v>195</v>
      </c>
      <c r="G56" s="127" t="s">
        <v>196</v>
      </c>
      <c r="H56" s="160"/>
      <c r="I56" s="117" t="s">
        <v>170</v>
      </c>
      <c r="J56" s="145" t="s">
        <v>160</v>
      </c>
      <c r="K56" s="393"/>
      <c r="L56" s="394"/>
      <c r="M56" s="395"/>
      <c r="N56" s="147" t="s">
        <v>250</v>
      </c>
    </row>
    <row r="57" spans="1:14" x14ac:dyDescent="0.2">
      <c r="A57" s="148">
        <v>1</v>
      </c>
      <c r="B57" s="407" t="s">
        <v>23</v>
      </c>
      <c r="C57" s="407"/>
      <c r="D57" s="229"/>
      <c r="E57" s="228"/>
      <c r="F57" s="229"/>
      <c r="G57" s="229"/>
      <c r="H57" s="158"/>
      <c r="I57" s="230">
        <v>0</v>
      </c>
      <c r="J57" s="155">
        <f>ROUND((D57*I57*E57)+(F57*I57*G57),0)</f>
        <v>0</v>
      </c>
      <c r="K57" s="393"/>
      <c r="L57" s="394"/>
      <c r="M57" s="395"/>
      <c r="N57" s="154">
        <f>J57</f>
        <v>0</v>
      </c>
    </row>
    <row r="58" spans="1:14" x14ac:dyDescent="0.2">
      <c r="A58" s="148">
        <v>2</v>
      </c>
      <c r="B58" s="407" t="s">
        <v>23</v>
      </c>
      <c r="C58" s="407"/>
      <c r="D58" s="229"/>
      <c r="E58" s="228"/>
      <c r="F58" s="229"/>
      <c r="G58" s="229"/>
      <c r="H58" s="158"/>
      <c r="I58" s="230">
        <v>0</v>
      </c>
      <c r="J58" s="155">
        <f t="shared" ref="J58:J60" si="16">ROUND((D58*I58*E58)+(F58*I58*G58),0)</f>
        <v>0</v>
      </c>
      <c r="K58" s="393"/>
      <c r="L58" s="394"/>
      <c r="M58" s="395"/>
      <c r="N58" s="154">
        <f t="shared" ref="N58:N60" si="17">J58</f>
        <v>0</v>
      </c>
    </row>
    <row r="59" spans="1:14" x14ac:dyDescent="0.2">
      <c r="A59" s="148">
        <v>3</v>
      </c>
      <c r="B59" s="407" t="s">
        <v>6</v>
      </c>
      <c r="C59" s="407"/>
      <c r="D59" s="229"/>
      <c r="E59" s="228"/>
      <c r="F59" s="229"/>
      <c r="G59" s="229"/>
      <c r="H59" s="158"/>
      <c r="I59" s="230">
        <v>0</v>
      </c>
      <c r="J59" s="155">
        <f t="shared" si="16"/>
        <v>0</v>
      </c>
      <c r="K59" s="393"/>
      <c r="L59" s="394"/>
      <c r="M59" s="395"/>
      <c r="N59" s="154">
        <f t="shared" si="17"/>
        <v>0</v>
      </c>
    </row>
    <row r="60" spans="1:14" x14ac:dyDescent="0.2">
      <c r="A60" s="148">
        <v>4</v>
      </c>
      <c r="B60" s="407" t="s">
        <v>6</v>
      </c>
      <c r="C60" s="407"/>
      <c r="D60" s="229"/>
      <c r="E60" s="228"/>
      <c r="F60" s="229"/>
      <c r="G60" s="229"/>
      <c r="H60" s="158"/>
      <c r="I60" s="230">
        <v>0</v>
      </c>
      <c r="J60" s="155">
        <f t="shared" si="16"/>
        <v>0</v>
      </c>
      <c r="K60" s="393"/>
      <c r="L60" s="394"/>
      <c r="M60" s="395"/>
      <c r="N60" s="154">
        <f t="shared" si="17"/>
        <v>0</v>
      </c>
    </row>
    <row r="61" spans="1:14" x14ac:dyDescent="0.2">
      <c r="A61" s="406"/>
      <c r="B61" s="407"/>
      <c r="C61" s="407"/>
      <c r="D61" s="407"/>
      <c r="E61" s="407"/>
      <c r="F61" s="407"/>
      <c r="G61" s="407"/>
      <c r="H61" s="407"/>
      <c r="I61" s="407"/>
      <c r="J61" s="407"/>
      <c r="K61" s="407"/>
      <c r="L61" s="407"/>
      <c r="M61" s="407"/>
      <c r="N61" s="408"/>
    </row>
    <row r="62" spans="1:14" ht="24" x14ac:dyDescent="0.2">
      <c r="A62" s="148"/>
      <c r="B62" s="421" t="s">
        <v>274</v>
      </c>
      <c r="C62" s="422"/>
      <c r="D62" s="128" t="s">
        <v>197</v>
      </c>
      <c r="E62" s="161" t="s">
        <v>73</v>
      </c>
      <c r="F62" s="161" t="s">
        <v>17</v>
      </c>
      <c r="G62" s="409"/>
      <c r="H62" s="409"/>
      <c r="I62" s="409"/>
      <c r="J62" s="145" t="s">
        <v>160</v>
      </c>
      <c r="K62" s="403"/>
      <c r="L62" s="404"/>
      <c r="M62" s="405"/>
      <c r="N62" s="147" t="s">
        <v>250</v>
      </c>
    </row>
    <row r="63" spans="1:14" x14ac:dyDescent="0.2">
      <c r="A63" s="148">
        <v>5</v>
      </c>
      <c r="B63" s="423" t="s">
        <v>0</v>
      </c>
      <c r="C63" s="424"/>
      <c r="D63" s="229"/>
      <c r="E63" s="231">
        <v>0</v>
      </c>
      <c r="F63" s="162">
        <f>F29*1.03</f>
        <v>12730.800000000001</v>
      </c>
      <c r="G63" s="410"/>
      <c r="H63" s="410"/>
      <c r="I63" s="410"/>
      <c r="J63" s="155">
        <f>ROUND((D63*E63*F63),0)</f>
        <v>0</v>
      </c>
      <c r="K63" s="403"/>
      <c r="L63" s="404"/>
      <c r="M63" s="405"/>
      <c r="N63" s="163">
        <f>J63</f>
        <v>0</v>
      </c>
    </row>
    <row r="64" spans="1:14" x14ac:dyDescent="0.2">
      <c r="A64" s="148">
        <v>6</v>
      </c>
      <c r="B64" s="423" t="s">
        <v>0</v>
      </c>
      <c r="C64" s="424"/>
      <c r="D64" s="229"/>
      <c r="E64" s="231">
        <v>0</v>
      </c>
      <c r="F64" s="162">
        <f>F30*1.03</f>
        <v>12730.800000000001</v>
      </c>
      <c r="G64" s="410"/>
      <c r="H64" s="410"/>
      <c r="I64" s="410"/>
      <c r="J64" s="155">
        <f>ROUND((D64*E64*F64),0)</f>
        <v>0</v>
      </c>
      <c r="K64" s="403"/>
      <c r="L64" s="404"/>
      <c r="M64" s="405"/>
      <c r="N64" s="163">
        <f>J64</f>
        <v>0</v>
      </c>
    </row>
    <row r="65" spans="1:14" x14ac:dyDescent="0.2">
      <c r="A65" s="406"/>
      <c r="B65" s="407"/>
      <c r="C65" s="407"/>
      <c r="D65" s="407"/>
      <c r="E65" s="407"/>
      <c r="F65" s="407"/>
      <c r="G65" s="407"/>
      <c r="H65" s="407"/>
      <c r="I65" s="407"/>
      <c r="J65" s="407"/>
      <c r="K65" s="407"/>
      <c r="L65" s="407"/>
      <c r="M65" s="407"/>
      <c r="N65" s="408"/>
    </row>
    <row r="66" spans="1:14" x14ac:dyDescent="0.2">
      <c r="A66" s="384" t="s">
        <v>209</v>
      </c>
      <c r="B66" s="264"/>
      <c r="C66" s="264"/>
      <c r="D66" s="264"/>
      <c r="E66" s="264"/>
      <c r="F66" s="264"/>
      <c r="G66" s="264"/>
      <c r="H66" s="264"/>
      <c r="I66" s="264"/>
      <c r="J66" s="75">
        <f>SUM(J57:J64)</f>
        <v>0</v>
      </c>
      <c r="K66" s="348"/>
      <c r="L66" s="349"/>
      <c r="M66" s="350"/>
      <c r="N66" s="141">
        <f>SUM(N57:N64)</f>
        <v>0</v>
      </c>
    </row>
    <row r="67" spans="1:14" ht="26.1" customHeight="1" x14ac:dyDescent="0.2">
      <c r="A67" s="371"/>
      <c r="B67" s="372"/>
      <c r="C67" s="372"/>
      <c r="D67" s="372"/>
      <c r="E67" s="372"/>
      <c r="F67" s="372"/>
      <c r="G67" s="372"/>
      <c r="H67" s="372"/>
      <c r="I67" s="373"/>
      <c r="J67" s="126" t="s">
        <v>251</v>
      </c>
      <c r="K67" s="374"/>
      <c r="L67" s="373"/>
      <c r="M67" s="126" t="s">
        <v>252</v>
      </c>
      <c r="N67" s="126" t="s">
        <v>253</v>
      </c>
    </row>
    <row r="68" spans="1:14" x14ac:dyDescent="0.2">
      <c r="A68" s="384" t="s">
        <v>156</v>
      </c>
      <c r="B68" s="264"/>
      <c r="C68" s="264"/>
      <c r="D68" s="264"/>
      <c r="E68" s="264"/>
      <c r="F68" s="264"/>
      <c r="G68" s="264"/>
      <c r="H68" s="264"/>
      <c r="I68" s="264"/>
      <c r="J68" s="67">
        <f>+SUM(J45+J66+J54)</f>
        <v>0</v>
      </c>
      <c r="K68" s="268"/>
      <c r="L68" s="268"/>
      <c r="M68" s="67">
        <f>+SUM(M45+M66+M54)</f>
        <v>0</v>
      </c>
      <c r="N68" s="141">
        <f>+SUM(N45+N66+N54)</f>
        <v>0</v>
      </c>
    </row>
    <row r="69" spans="1:14" x14ac:dyDescent="0.2">
      <c r="A69" s="411"/>
      <c r="B69" s="412"/>
      <c r="C69" s="412"/>
      <c r="D69" s="412"/>
      <c r="E69" s="412"/>
      <c r="F69" s="412"/>
      <c r="G69" s="412"/>
      <c r="H69" s="412"/>
      <c r="I69" s="412"/>
      <c r="J69" s="412"/>
      <c r="K69" s="412"/>
      <c r="L69" s="412"/>
      <c r="M69" s="412"/>
      <c r="N69" s="413"/>
    </row>
    <row r="70" spans="1:14" ht="19.5" customHeight="1" x14ac:dyDescent="0.2">
      <c r="A70" s="399" t="s">
        <v>152</v>
      </c>
      <c r="B70" s="400"/>
      <c r="C70" s="400"/>
      <c r="D70" s="400"/>
      <c r="E70" s="400"/>
      <c r="F70" s="400"/>
      <c r="G70" s="400"/>
      <c r="H70" s="400"/>
      <c r="I70" s="400"/>
      <c r="J70" s="400"/>
      <c r="K70" s="400"/>
      <c r="L70" s="400"/>
      <c r="M70" s="400"/>
      <c r="N70" s="401"/>
    </row>
    <row r="71" spans="1:14" ht="36" x14ac:dyDescent="0.2">
      <c r="A71" s="137"/>
      <c r="B71" s="56" t="s">
        <v>24</v>
      </c>
      <c r="C71" s="56" t="s">
        <v>144</v>
      </c>
      <c r="D71" s="57" t="s">
        <v>91</v>
      </c>
      <c r="E71" s="57" t="s">
        <v>13</v>
      </c>
      <c r="F71" s="375"/>
      <c r="G71" s="376"/>
      <c r="H71" s="377"/>
      <c r="I71" s="109" t="s">
        <v>145</v>
      </c>
      <c r="J71" s="110" t="s">
        <v>160</v>
      </c>
      <c r="K71" s="123" t="s">
        <v>16</v>
      </c>
      <c r="L71" s="123"/>
      <c r="M71" s="110" t="s">
        <v>21</v>
      </c>
      <c r="N71" s="138" t="s">
        <v>250</v>
      </c>
    </row>
    <row r="72" spans="1:14" x14ac:dyDescent="0.2">
      <c r="A72" s="139">
        <v>1</v>
      </c>
      <c r="B72" s="122" t="str">
        <f>'Year Three'!B7</f>
        <v>insert name</v>
      </c>
      <c r="C72" s="122" t="str">
        <f>'Year Three'!C7</f>
        <v xml:space="preserve">Unit Faculty </v>
      </c>
      <c r="D72" s="227">
        <v>0</v>
      </c>
      <c r="E72" s="60">
        <f>D72*9</f>
        <v>0</v>
      </c>
      <c r="F72" s="375"/>
      <c r="G72" s="376"/>
      <c r="H72" s="377"/>
      <c r="I72" s="62">
        <f>'Year Three'!I7</f>
        <v>0</v>
      </c>
      <c r="J72" s="63">
        <f>ROUND((I72*D72),0)</f>
        <v>0</v>
      </c>
      <c r="K72" s="64">
        <f>'Year Three'!K7</f>
        <v>0.43696800000000002</v>
      </c>
      <c r="L72" s="123"/>
      <c r="M72" s="63">
        <f>ROUND(((D72*I72)*K72),0)</f>
        <v>0</v>
      </c>
      <c r="N72" s="140">
        <f t="shared" ref="N72:N77" si="18">J72+M72</f>
        <v>0</v>
      </c>
    </row>
    <row r="73" spans="1:14" x14ac:dyDescent="0.2">
      <c r="A73" s="139">
        <v>2</v>
      </c>
      <c r="B73" s="122" t="str">
        <f>'Year Three'!B8</f>
        <v>insert name</v>
      </c>
      <c r="C73" s="122" t="str">
        <f>'Year Three'!C8</f>
        <v xml:space="preserve">Unit Faculty </v>
      </c>
      <c r="D73" s="227">
        <v>0</v>
      </c>
      <c r="E73" s="60">
        <f t="shared" ref="E73:E77" si="19">D73*9</f>
        <v>0</v>
      </c>
      <c r="F73" s="375"/>
      <c r="G73" s="376"/>
      <c r="H73" s="377"/>
      <c r="I73" s="62">
        <f>'Year Three'!I8</f>
        <v>0</v>
      </c>
      <c r="J73" s="63">
        <f t="shared" ref="J73:J77" si="20">ROUND((I73*D73),0)</f>
        <v>0</v>
      </c>
      <c r="K73" s="64">
        <f>'Year Three'!K8</f>
        <v>0.43696800000000002</v>
      </c>
      <c r="L73" s="123"/>
      <c r="M73" s="63">
        <f t="shared" ref="M73:M77" si="21">ROUND(((D73*I73)*K73),0)</f>
        <v>0</v>
      </c>
      <c r="N73" s="140">
        <f t="shared" si="18"/>
        <v>0</v>
      </c>
    </row>
    <row r="74" spans="1:14" x14ac:dyDescent="0.2">
      <c r="A74" s="139">
        <v>3</v>
      </c>
      <c r="B74" s="122" t="str">
        <f>'Year Three'!B9</f>
        <v>insert name</v>
      </c>
      <c r="C74" s="122" t="str">
        <f>'Year Three'!C9</f>
        <v xml:space="preserve">Unit Faculty </v>
      </c>
      <c r="D74" s="227">
        <v>0</v>
      </c>
      <c r="E74" s="60">
        <f t="shared" si="19"/>
        <v>0</v>
      </c>
      <c r="F74" s="375"/>
      <c r="G74" s="376"/>
      <c r="H74" s="377"/>
      <c r="I74" s="62">
        <f>'Year Three'!I9</f>
        <v>0</v>
      </c>
      <c r="J74" s="63">
        <f t="shared" si="20"/>
        <v>0</v>
      </c>
      <c r="K74" s="64">
        <f>'Year Three'!K9</f>
        <v>0.43696800000000002</v>
      </c>
      <c r="L74" s="123"/>
      <c r="M74" s="63">
        <f t="shared" si="21"/>
        <v>0</v>
      </c>
      <c r="N74" s="140">
        <f t="shared" si="18"/>
        <v>0</v>
      </c>
    </row>
    <row r="75" spans="1:14" x14ac:dyDescent="0.2">
      <c r="A75" s="139">
        <v>4</v>
      </c>
      <c r="B75" s="122" t="str">
        <f>'Year Three'!B10</f>
        <v>insert name</v>
      </c>
      <c r="C75" s="122" t="str">
        <f>'Year Three'!C10</f>
        <v xml:space="preserve">Unit Faculty </v>
      </c>
      <c r="D75" s="227">
        <v>0</v>
      </c>
      <c r="E75" s="60">
        <f t="shared" si="19"/>
        <v>0</v>
      </c>
      <c r="F75" s="375"/>
      <c r="G75" s="376"/>
      <c r="H75" s="377"/>
      <c r="I75" s="62">
        <f>'Year Three'!I10</f>
        <v>0</v>
      </c>
      <c r="J75" s="63">
        <f t="shared" si="20"/>
        <v>0</v>
      </c>
      <c r="K75" s="64">
        <f>'Year Three'!K10</f>
        <v>0.43696800000000002</v>
      </c>
      <c r="L75" s="123"/>
      <c r="M75" s="63">
        <f t="shared" si="21"/>
        <v>0</v>
      </c>
      <c r="N75" s="140">
        <f t="shared" si="18"/>
        <v>0</v>
      </c>
    </row>
    <row r="76" spans="1:14" x14ac:dyDescent="0.2">
      <c r="A76" s="139">
        <v>5</v>
      </c>
      <c r="B76" s="122" t="str">
        <f>'Year Three'!B11</f>
        <v>insert name</v>
      </c>
      <c r="C76" s="122" t="str">
        <f>'Year Three'!C11</f>
        <v xml:space="preserve">Unit Faculty </v>
      </c>
      <c r="D76" s="227">
        <v>0</v>
      </c>
      <c r="E76" s="60">
        <f t="shared" si="19"/>
        <v>0</v>
      </c>
      <c r="F76" s="375"/>
      <c r="G76" s="376"/>
      <c r="H76" s="377"/>
      <c r="I76" s="62">
        <f>'Year Three'!I11</f>
        <v>0</v>
      </c>
      <c r="J76" s="63">
        <f t="shared" si="20"/>
        <v>0</v>
      </c>
      <c r="K76" s="64">
        <f>'Year Three'!K11</f>
        <v>0.43696800000000002</v>
      </c>
      <c r="L76" s="123"/>
      <c r="M76" s="63">
        <f t="shared" si="21"/>
        <v>0</v>
      </c>
      <c r="N76" s="140">
        <f t="shared" si="18"/>
        <v>0</v>
      </c>
    </row>
    <row r="77" spans="1:14" x14ac:dyDescent="0.2">
      <c r="A77" s="139">
        <v>6</v>
      </c>
      <c r="B77" s="122" t="str">
        <f>'Year Three'!B12</f>
        <v>insert name</v>
      </c>
      <c r="C77" s="122" t="str">
        <f>'Year Three'!C12</f>
        <v xml:space="preserve">Unit Faculty </v>
      </c>
      <c r="D77" s="227">
        <v>0</v>
      </c>
      <c r="E77" s="60">
        <f t="shared" si="19"/>
        <v>0</v>
      </c>
      <c r="F77" s="375"/>
      <c r="G77" s="376"/>
      <c r="H77" s="377"/>
      <c r="I77" s="62">
        <f>'Year Three'!I12</f>
        <v>0</v>
      </c>
      <c r="J77" s="63">
        <f t="shared" si="20"/>
        <v>0</v>
      </c>
      <c r="K77" s="64">
        <f>'Year Three'!K12</f>
        <v>0.43696800000000002</v>
      </c>
      <c r="L77" s="123"/>
      <c r="M77" s="63">
        <f t="shared" si="21"/>
        <v>0</v>
      </c>
      <c r="N77" s="140">
        <f t="shared" si="18"/>
        <v>0</v>
      </c>
    </row>
    <row r="78" spans="1:14" x14ac:dyDescent="0.2">
      <c r="A78" s="367"/>
      <c r="B78" s="276"/>
      <c r="C78" s="276"/>
      <c r="D78" s="276"/>
      <c r="E78" s="276"/>
      <c r="F78" s="276"/>
      <c r="G78" s="276"/>
      <c r="H78" s="276"/>
      <c r="I78" s="276"/>
      <c r="J78" s="276"/>
      <c r="K78" s="276"/>
      <c r="L78" s="276"/>
      <c r="M78" s="276"/>
      <c r="N78" s="402"/>
    </row>
    <row r="79" spans="1:14" x14ac:dyDescent="0.2">
      <c r="A79" s="384" t="s">
        <v>80</v>
      </c>
      <c r="B79" s="264"/>
      <c r="C79" s="264"/>
      <c r="D79" s="264"/>
      <c r="E79" s="264"/>
      <c r="F79" s="264"/>
      <c r="G79" s="264"/>
      <c r="H79" s="264"/>
      <c r="I79" s="264"/>
      <c r="J79" s="67">
        <f>SUM(J72:J77)</f>
        <v>0</v>
      </c>
      <c r="K79" s="332"/>
      <c r="L79" s="333"/>
      <c r="M79" s="68">
        <f>SUM(M72:M77)</f>
        <v>0</v>
      </c>
      <c r="N79" s="141">
        <f>SUM(N72:N77)</f>
        <v>0</v>
      </c>
    </row>
    <row r="80" spans="1:14" x14ac:dyDescent="0.2">
      <c r="A80" s="378"/>
      <c r="B80" s="258"/>
      <c r="C80" s="258"/>
      <c r="D80" s="258"/>
      <c r="E80" s="258"/>
      <c r="F80" s="258"/>
      <c r="G80" s="258"/>
      <c r="H80" s="258"/>
      <c r="I80" s="258"/>
      <c r="J80" s="258"/>
      <c r="K80" s="258"/>
      <c r="L80" s="258"/>
      <c r="M80" s="258"/>
      <c r="N80" s="379"/>
    </row>
    <row r="81" spans="1:14" ht="24" x14ac:dyDescent="0.2">
      <c r="A81" s="142"/>
      <c r="B81" s="56" t="s">
        <v>19</v>
      </c>
      <c r="C81" s="56" t="s">
        <v>144</v>
      </c>
      <c r="D81" s="112" t="s">
        <v>192</v>
      </c>
      <c r="E81" s="111" t="s">
        <v>43</v>
      </c>
      <c r="F81" s="112" t="s">
        <v>13</v>
      </c>
      <c r="G81" s="293"/>
      <c r="H81" s="294"/>
      <c r="I81" s="109" t="s">
        <v>145</v>
      </c>
      <c r="J81" s="110" t="s">
        <v>160</v>
      </c>
      <c r="K81" s="123" t="s">
        <v>16</v>
      </c>
      <c r="L81" s="123"/>
      <c r="M81" s="110" t="s">
        <v>21</v>
      </c>
      <c r="N81" s="138" t="s">
        <v>250</v>
      </c>
    </row>
    <row r="82" spans="1:14" x14ac:dyDescent="0.2">
      <c r="A82" s="139">
        <v>1</v>
      </c>
      <c r="B82" s="122" t="str">
        <f>'Year Three'!B17</f>
        <v>insert name</v>
      </c>
      <c r="C82" s="122" t="str">
        <f>'Year Three'!C17</f>
        <v>P&amp;S Salary &amp; Hourly</v>
      </c>
      <c r="D82" s="227">
        <v>0</v>
      </c>
      <c r="E82" s="228"/>
      <c r="F82" s="69">
        <f>D82*E82</f>
        <v>0</v>
      </c>
      <c r="G82" s="293"/>
      <c r="H82" s="294"/>
      <c r="I82" s="62">
        <f>'Year Three'!I17</f>
        <v>0</v>
      </c>
      <c r="J82" s="70">
        <f>ROUND(I82/12*D82*E82,0)</f>
        <v>0</v>
      </c>
      <c r="K82" s="64">
        <f>'Year Three'!K17</f>
        <v>0.45777600000000002</v>
      </c>
      <c r="L82" s="123"/>
      <c r="M82" s="65">
        <f>ROUND(J82*K82,0)</f>
        <v>0</v>
      </c>
      <c r="N82" s="140">
        <f>J82+M82</f>
        <v>0</v>
      </c>
    </row>
    <row r="83" spans="1:14" x14ac:dyDescent="0.2">
      <c r="A83" s="139">
        <v>2</v>
      </c>
      <c r="B83" s="122" t="str">
        <f>'Year Three'!B18</f>
        <v>insert name</v>
      </c>
      <c r="C83" s="122" t="str">
        <f>'Year Three'!C18</f>
        <v>P&amp;S Salary &amp; Hourly</v>
      </c>
      <c r="D83" s="227">
        <v>0</v>
      </c>
      <c r="E83" s="228"/>
      <c r="F83" s="69">
        <f t="shared" ref="F83:F86" si="22">D83*E83</f>
        <v>0</v>
      </c>
      <c r="G83" s="293"/>
      <c r="H83" s="294"/>
      <c r="I83" s="62">
        <f>'Year Three'!I18</f>
        <v>0</v>
      </c>
      <c r="J83" s="70">
        <f t="shared" ref="J83:J86" si="23">ROUND(I83/12*D83*E83,0)</f>
        <v>0</v>
      </c>
      <c r="K83" s="64">
        <f>'Year Three'!K18</f>
        <v>0.45777600000000002</v>
      </c>
      <c r="L83" s="123"/>
      <c r="M83" s="65">
        <f t="shared" ref="M83:M86" si="24">ROUND(J83*K83,0)</f>
        <v>0</v>
      </c>
      <c r="N83" s="140">
        <f>J83+M83</f>
        <v>0</v>
      </c>
    </row>
    <row r="84" spans="1:14" x14ac:dyDescent="0.2">
      <c r="A84" s="139">
        <v>3</v>
      </c>
      <c r="B84" s="122" t="str">
        <f>'Year Three'!B19</f>
        <v>insert name</v>
      </c>
      <c r="C84" s="122" t="str">
        <f>'Year Three'!C19</f>
        <v>P&amp;S Salary &amp; Hourly</v>
      </c>
      <c r="D84" s="227">
        <v>0</v>
      </c>
      <c r="E84" s="228"/>
      <c r="F84" s="69">
        <f t="shared" si="22"/>
        <v>0</v>
      </c>
      <c r="G84" s="293"/>
      <c r="H84" s="294"/>
      <c r="I84" s="62">
        <f>'Year Three'!I19</f>
        <v>0</v>
      </c>
      <c r="J84" s="70">
        <f t="shared" si="23"/>
        <v>0</v>
      </c>
      <c r="K84" s="64">
        <f>'Year Three'!K19</f>
        <v>0.45777600000000002</v>
      </c>
      <c r="L84" s="123"/>
      <c r="M84" s="65">
        <f t="shared" si="24"/>
        <v>0</v>
      </c>
      <c r="N84" s="140">
        <f>J84+M84</f>
        <v>0</v>
      </c>
    </row>
    <row r="85" spans="1:14" x14ac:dyDescent="0.2">
      <c r="A85" s="139">
        <v>4</v>
      </c>
      <c r="B85" s="122" t="str">
        <f>'Year Three'!B20</f>
        <v>insert name</v>
      </c>
      <c r="C85" s="122" t="str">
        <f>'Year Three'!C20</f>
        <v>P&amp;S Salary &amp; Hourly</v>
      </c>
      <c r="D85" s="227">
        <v>0</v>
      </c>
      <c r="E85" s="228"/>
      <c r="F85" s="69">
        <f t="shared" si="22"/>
        <v>0</v>
      </c>
      <c r="G85" s="293"/>
      <c r="H85" s="294"/>
      <c r="I85" s="62">
        <f>'Year Three'!I20</f>
        <v>0</v>
      </c>
      <c r="J85" s="70">
        <f t="shared" si="23"/>
        <v>0</v>
      </c>
      <c r="K85" s="64">
        <f>'Year Three'!K20</f>
        <v>0.45777600000000002</v>
      </c>
      <c r="L85" s="123"/>
      <c r="M85" s="65">
        <f t="shared" si="24"/>
        <v>0</v>
      </c>
      <c r="N85" s="140">
        <f>J85+M85</f>
        <v>0</v>
      </c>
    </row>
    <row r="86" spans="1:14" x14ac:dyDescent="0.2">
      <c r="A86" s="139">
        <v>5</v>
      </c>
      <c r="B86" s="122" t="str">
        <f>'Year Three'!B21</f>
        <v>insert name</v>
      </c>
      <c r="C86" s="122" t="str">
        <f>'Year Three'!C21</f>
        <v>P&amp;S Salary &amp; Hourly</v>
      </c>
      <c r="D86" s="227">
        <v>0</v>
      </c>
      <c r="E86" s="228"/>
      <c r="F86" s="69">
        <f t="shared" si="22"/>
        <v>0</v>
      </c>
      <c r="G86" s="293"/>
      <c r="H86" s="294"/>
      <c r="I86" s="62">
        <f>'Year Three'!I21</f>
        <v>0</v>
      </c>
      <c r="J86" s="70">
        <f t="shared" si="23"/>
        <v>0</v>
      </c>
      <c r="K86" s="64">
        <f>'Year Three'!K21</f>
        <v>0.45777600000000002</v>
      </c>
      <c r="L86" s="123"/>
      <c r="M86" s="65">
        <f t="shared" si="24"/>
        <v>0</v>
      </c>
      <c r="N86" s="140">
        <f>J86+M86</f>
        <v>0</v>
      </c>
    </row>
    <row r="87" spans="1:14" x14ac:dyDescent="0.2">
      <c r="A87" s="378"/>
      <c r="B87" s="258"/>
      <c r="C87" s="258"/>
      <c r="D87" s="258"/>
      <c r="E87" s="258"/>
      <c r="F87" s="258"/>
      <c r="G87" s="258"/>
      <c r="H87" s="258"/>
      <c r="I87" s="258"/>
      <c r="J87" s="258"/>
      <c r="K87" s="258"/>
      <c r="L87" s="258"/>
      <c r="M87" s="258"/>
      <c r="N87" s="379"/>
    </row>
    <row r="88" spans="1:14" x14ac:dyDescent="0.2">
      <c r="A88" s="384" t="s">
        <v>81</v>
      </c>
      <c r="B88" s="264"/>
      <c r="C88" s="264"/>
      <c r="D88" s="264"/>
      <c r="E88" s="264"/>
      <c r="F88" s="264"/>
      <c r="G88" s="264"/>
      <c r="H88" s="264"/>
      <c r="I88" s="264"/>
      <c r="J88" s="67">
        <f>SUM(J82:J86)</f>
        <v>0</v>
      </c>
      <c r="K88" s="332"/>
      <c r="L88" s="333"/>
      <c r="M88" s="67">
        <f>SUM(M82:M86)</f>
        <v>0</v>
      </c>
      <c r="N88" s="141">
        <f>SUM(N82:N86)</f>
        <v>0</v>
      </c>
    </row>
    <row r="89" spans="1:14" x14ac:dyDescent="0.2">
      <c r="A89" s="378"/>
      <c r="B89" s="258"/>
      <c r="C89" s="258"/>
      <c r="D89" s="258"/>
      <c r="E89" s="258"/>
      <c r="F89" s="258"/>
      <c r="G89" s="258"/>
      <c r="H89" s="258"/>
      <c r="I89" s="258"/>
      <c r="J89" s="258"/>
      <c r="K89" s="258"/>
      <c r="L89" s="258"/>
      <c r="M89" s="258"/>
      <c r="N89" s="379"/>
    </row>
    <row r="90" spans="1:14" ht="36" x14ac:dyDescent="0.2">
      <c r="A90" s="137"/>
      <c r="B90" s="282" t="s">
        <v>273</v>
      </c>
      <c r="C90" s="283"/>
      <c r="D90" s="57" t="s">
        <v>193</v>
      </c>
      <c r="E90" s="57" t="s">
        <v>194</v>
      </c>
      <c r="F90" s="57" t="s">
        <v>195</v>
      </c>
      <c r="G90" s="108" t="s">
        <v>196</v>
      </c>
      <c r="H90" s="55"/>
      <c r="I90" s="109" t="s">
        <v>170</v>
      </c>
      <c r="J90" s="110" t="s">
        <v>160</v>
      </c>
      <c r="K90" s="295"/>
      <c r="L90" s="296"/>
      <c r="M90" s="297"/>
      <c r="N90" s="138" t="s">
        <v>250</v>
      </c>
    </row>
    <row r="91" spans="1:14" x14ac:dyDescent="0.2">
      <c r="A91" s="139">
        <v>1</v>
      </c>
      <c r="B91" s="258" t="s">
        <v>23</v>
      </c>
      <c r="C91" s="258"/>
      <c r="D91" s="229"/>
      <c r="E91" s="228"/>
      <c r="F91" s="229"/>
      <c r="G91" s="229"/>
      <c r="H91" s="71"/>
      <c r="I91" s="230">
        <v>0</v>
      </c>
      <c r="J91" s="65">
        <f>ROUND((D91*I91*E91)+(F91*I91*G91),0)</f>
        <v>0</v>
      </c>
      <c r="K91" s="295"/>
      <c r="L91" s="296"/>
      <c r="M91" s="297"/>
      <c r="N91" s="140">
        <f>J91</f>
        <v>0</v>
      </c>
    </row>
    <row r="92" spans="1:14" x14ac:dyDescent="0.2">
      <c r="A92" s="139">
        <v>2</v>
      </c>
      <c r="B92" s="258" t="s">
        <v>23</v>
      </c>
      <c r="C92" s="258"/>
      <c r="D92" s="229"/>
      <c r="E92" s="228"/>
      <c r="F92" s="229"/>
      <c r="G92" s="229"/>
      <c r="H92" s="71"/>
      <c r="I92" s="230">
        <v>0</v>
      </c>
      <c r="J92" s="65">
        <f t="shared" ref="J92:J94" si="25">ROUND((D92*I92*E92)+(F92*I92*G92),0)</f>
        <v>0</v>
      </c>
      <c r="K92" s="295"/>
      <c r="L92" s="296"/>
      <c r="M92" s="297"/>
      <c r="N92" s="140">
        <f t="shared" ref="N92:N94" si="26">J92</f>
        <v>0</v>
      </c>
    </row>
    <row r="93" spans="1:14" x14ac:dyDescent="0.2">
      <c r="A93" s="139">
        <v>3</v>
      </c>
      <c r="B93" s="258" t="s">
        <v>6</v>
      </c>
      <c r="C93" s="258"/>
      <c r="D93" s="229"/>
      <c r="E93" s="228"/>
      <c r="F93" s="229"/>
      <c r="G93" s="229"/>
      <c r="H93" s="71"/>
      <c r="I93" s="230">
        <v>0</v>
      </c>
      <c r="J93" s="65">
        <f t="shared" si="25"/>
        <v>0</v>
      </c>
      <c r="K93" s="295"/>
      <c r="L93" s="296"/>
      <c r="M93" s="297"/>
      <c r="N93" s="140">
        <f t="shared" si="26"/>
        <v>0</v>
      </c>
    </row>
    <row r="94" spans="1:14" x14ac:dyDescent="0.2">
      <c r="A94" s="139">
        <v>4</v>
      </c>
      <c r="B94" s="258" t="s">
        <v>6</v>
      </c>
      <c r="C94" s="258"/>
      <c r="D94" s="229"/>
      <c r="E94" s="228"/>
      <c r="F94" s="229"/>
      <c r="G94" s="229"/>
      <c r="H94" s="71"/>
      <c r="I94" s="230">
        <v>0</v>
      </c>
      <c r="J94" s="65">
        <f t="shared" si="25"/>
        <v>0</v>
      </c>
      <c r="K94" s="295"/>
      <c r="L94" s="296"/>
      <c r="M94" s="297"/>
      <c r="N94" s="140">
        <f t="shared" si="26"/>
        <v>0</v>
      </c>
    </row>
    <row r="95" spans="1:14" x14ac:dyDescent="0.2">
      <c r="A95" s="378"/>
      <c r="B95" s="258"/>
      <c r="C95" s="258"/>
      <c r="D95" s="258"/>
      <c r="E95" s="258"/>
      <c r="F95" s="258"/>
      <c r="G95" s="258"/>
      <c r="H95" s="258"/>
      <c r="I95" s="258"/>
      <c r="J95" s="258"/>
      <c r="K95" s="258"/>
      <c r="L95" s="258"/>
      <c r="M95" s="258"/>
      <c r="N95" s="379"/>
    </row>
    <row r="96" spans="1:14" ht="24" x14ac:dyDescent="0.2">
      <c r="A96" s="139"/>
      <c r="B96" s="282" t="s">
        <v>274</v>
      </c>
      <c r="C96" s="283"/>
      <c r="D96" s="113" t="s">
        <v>197</v>
      </c>
      <c r="E96" s="114" t="s">
        <v>73</v>
      </c>
      <c r="F96" s="114" t="s">
        <v>17</v>
      </c>
      <c r="G96" s="334"/>
      <c r="H96" s="334"/>
      <c r="I96" s="334"/>
      <c r="J96" s="110" t="s">
        <v>160</v>
      </c>
      <c r="K96" s="329"/>
      <c r="L96" s="330"/>
      <c r="M96" s="331"/>
      <c r="N96" s="138" t="s">
        <v>250</v>
      </c>
    </row>
    <row r="97" spans="1:14" x14ac:dyDescent="0.2">
      <c r="A97" s="139">
        <v>5</v>
      </c>
      <c r="B97" s="284" t="s">
        <v>0</v>
      </c>
      <c r="C97" s="285"/>
      <c r="D97" s="229"/>
      <c r="E97" s="231">
        <v>0</v>
      </c>
      <c r="F97" s="73">
        <f>F63*1.03</f>
        <v>13112.724000000002</v>
      </c>
      <c r="G97" s="299"/>
      <c r="H97" s="299"/>
      <c r="I97" s="299"/>
      <c r="J97" s="66">
        <f>ROUND((D97*E97*F97),0)</f>
        <v>0</v>
      </c>
      <c r="K97" s="329"/>
      <c r="L97" s="330"/>
      <c r="M97" s="331"/>
      <c r="N97" s="143">
        <f>J97</f>
        <v>0</v>
      </c>
    </row>
    <row r="98" spans="1:14" x14ac:dyDescent="0.2">
      <c r="A98" s="139">
        <v>6</v>
      </c>
      <c r="B98" s="284" t="s">
        <v>0</v>
      </c>
      <c r="C98" s="285"/>
      <c r="D98" s="229"/>
      <c r="E98" s="231">
        <v>0</v>
      </c>
      <c r="F98" s="73">
        <f>F64*1.03</f>
        <v>13112.724000000002</v>
      </c>
      <c r="G98" s="299"/>
      <c r="H98" s="299"/>
      <c r="I98" s="299"/>
      <c r="J98" s="66">
        <f>ROUND((D98*E98*F98),0)</f>
        <v>0</v>
      </c>
      <c r="K98" s="329"/>
      <c r="L98" s="330"/>
      <c r="M98" s="331"/>
      <c r="N98" s="143">
        <f>J98</f>
        <v>0</v>
      </c>
    </row>
    <row r="99" spans="1:14" x14ac:dyDescent="0.2">
      <c r="A99" s="378"/>
      <c r="B99" s="258"/>
      <c r="C99" s="258"/>
      <c r="D99" s="258"/>
      <c r="E99" s="258"/>
      <c r="F99" s="258"/>
      <c r="G99" s="258"/>
      <c r="H99" s="258"/>
      <c r="I99" s="258"/>
      <c r="J99" s="258"/>
      <c r="K99" s="258"/>
      <c r="L99" s="258"/>
      <c r="M99" s="258"/>
      <c r="N99" s="379"/>
    </row>
    <row r="100" spans="1:14" x14ac:dyDescent="0.2">
      <c r="A100" s="384" t="s">
        <v>209</v>
      </c>
      <c r="B100" s="264"/>
      <c r="C100" s="264"/>
      <c r="D100" s="264"/>
      <c r="E100" s="264"/>
      <c r="F100" s="264"/>
      <c r="G100" s="264"/>
      <c r="H100" s="264"/>
      <c r="I100" s="264"/>
      <c r="J100" s="75">
        <f>SUM(J91:J98)</f>
        <v>0</v>
      </c>
      <c r="K100" s="348"/>
      <c r="L100" s="349"/>
      <c r="M100" s="350"/>
      <c r="N100" s="141">
        <f>SUM(N91:N98)</f>
        <v>0</v>
      </c>
    </row>
    <row r="101" spans="1:14" ht="26.1" customHeight="1" x14ac:dyDescent="0.2">
      <c r="A101" s="367"/>
      <c r="B101" s="276"/>
      <c r="C101" s="276"/>
      <c r="D101" s="276"/>
      <c r="E101" s="276"/>
      <c r="F101" s="276"/>
      <c r="G101" s="276"/>
      <c r="H101" s="276"/>
      <c r="I101" s="277"/>
      <c r="J101" s="57" t="s">
        <v>251</v>
      </c>
      <c r="K101" s="278"/>
      <c r="L101" s="277"/>
      <c r="M101" s="57" t="s">
        <v>252</v>
      </c>
      <c r="N101" s="57" t="s">
        <v>253</v>
      </c>
    </row>
    <row r="102" spans="1:14" x14ac:dyDescent="0.2">
      <c r="A102" s="384" t="s">
        <v>157</v>
      </c>
      <c r="B102" s="264"/>
      <c r="C102" s="264"/>
      <c r="D102" s="264"/>
      <c r="E102" s="264"/>
      <c r="F102" s="264"/>
      <c r="G102" s="264"/>
      <c r="H102" s="264"/>
      <c r="I102" s="264"/>
      <c r="J102" s="67">
        <f>+SUM(J79+J100+J88)</f>
        <v>0</v>
      </c>
      <c r="K102" s="268"/>
      <c r="L102" s="268"/>
      <c r="M102" s="67">
        <f>+SUM(M79+M100+M88)</f>
        <v>0</v>
      </c>
      <c r="N102" s="141">
        <f>+SUM(N79+N100+N88)</f>
        <v>0</v>
      </c>
    </row>
    <row r="103" spans="1:14" x14ac:dyDescent="0.2">
      <c r="A103" s="411"/>
      <c r="B103" s="412"/>
      <c r="C103" s="412"/>
      <c r="D103" s="412"/>
      <c r="E103" s="412"/>
      <c r="F103" s="412"/>
      <c r="G103" s="412"/>
      <c r="H103" s="412"/>
      <c r="I103" s="412"/>
      <c r="J103" s="412"/>
      <c r="K103" s="412"/>
      <c r="L103" s="412"/>
      <c r="M103" s="412"/>
      <c r="N103" s="413"/>
    </row>
    <row r="104" spans="1:14" ht="20.25" customHeight="1" x14ac:dyDescent="0.2">
      <c r="A104" s="399" t="s">
        <v>151</v>
      </c>
      <c r="B104" s="400"/>
      <c r="C104" s="400"/>
      <c r="D104" s="400"/>
      <c r="E104" s="400"/>
      <c r="F104" s="400"/>
      <c r="G104" s="400"/>
      <c r="H104" s="400"/>
      <c r="I104" s="400"/>
      <c r="J104" s="400"/>
      <c r="K104" s="400"/>
      <c r="L104" s="400"/>
      <c r="M104" s="400"/>
      <c r="N104" s="401"/>
    </row>
    <row r="105" spans="1:14" ht="36" x14ac:dyDescent="0.2">
      <c r="A105" s="144"/>
      <c r="B105" s="116" t="s">
        <v>24</v>
      </c>
      <c r="C105" s="116" t="s">
        <v>144</v>
      </c>
      <c r="D105" s="126" t="s">
        <v>91</v>
      </c>
      <c r="E105" s="126" t="s">
        <v>13</v>
      </c>
      <c r="F105" s="414"/>
      <c r="G105" s="415"/>
      <c r="H105" s="416"/>
      <c r="I105" s="117" t="s">
        <v>145</v>
      </c>
      <c r="J105" s="145" t="s">
        <v>160</v>
      </c>
      <c r="K105" s="146" t="s">
        <v>16</v>
      </c>
      <c r="L105" s="146"/>
      <c r="M105" s="145" t="s">
        <v>21</v>
      </c>
      <c r="N105" s="147" t="s">
        <v>250</v>
      </c>
    </row>
    <row r="106" spans="1:14" x14ac:dyDescent="0.2">
      <c r="A106" s="148">
        <v>1</v>
      </c>
      <c r="B106" s="149" t="str">
        <f>'Year Four'!B7</f>
        <v>insert name</v>
      </c>
      <c r="C106" s="149" t="str">
        <f>'Year Four'!C7</f>
        <v xml:space="preserve">Unit Faculty </v>
      </c>
      <c r="D106" s="227">
        <v>0</v>
      </c>
      <c r="E106" s="150">
        <f>D106*9</f>
        <v>0</v>
      </c>
      <c r="F106" s="414"/>
      <c r="G106" s="415"/>
      <c r="H106" s="416"/>
      <c r="I106" s="151">
        <f>'Year Four'!I7</f>
        <v>0</v>
      </c>
      <c r="J106" s="152">
        <f>ROUND((I106*D106),0)</f>
        <v>0</v>
      </c>
      <c r="K106" s="153">
        <f>'Year Four'!K7</f>
        <v>0.44570736000000005</v>
      </c>
      <c r="L106" s="146"/>
      <c r="M106" s="152">
        <f>ROUND(((D106*I106)*K106),0)</f>
        <v>0</v>
      </c>
      <c r="N106" s="154">
        <f t="shared" ref="N106:N111" si="27">J106+M106</f>
        <v>0</v>
      </c>
    </row>
    <row r="107" spans="1:14" x14ac:dyDescent="0.2">
      <c r="A107" s="148">
        <v>2</v>
      </c>
      <c r="B107" s="149" t="str">
        <f>'Year Four'!B8</f>
        <v>insert name</v>
      </c>
      <c r="C107" s="149" t="str">
        <f>'Year Four'!C8</f>
        <v xml:space="preserve">Unit Faculty </v>
      </c>
      <c r="D107" s="227">
        <v>0</v>
      </c>
      <c r="E107" s="150">
        <f t="shared" ref="E107:E111" si="28">D107*9</f>
        <v>0</v>
      </c>
      <c r="F107" s="414"/>
      <c r="G107" s="415"/>
      <c r="H107" s="416"/>
      <c r="I107" s="151">
        <f>'Year Four'!I8</f>
        <v>0</v>
      </c>
      <c r="J107" s="152">
        <f t="shared" ref="J107:J111" si="29">ROUND((I107*D107),0)</f>
        <v>0</v>
      </c>
      <c r="K107" s="153">
        <f>'Year Four'!K8</f>
        <v>0.44570736000000005</v>
      </c>
      <c r="L107" s="146"/>
      <c r="M107" s="152">
        <f t="shared" ref="M107:M111" si="30">ROUND(((D107*I107)*K107),0)</f>
        <v>0</v>
      </c>
      <c r="N107" s="154">
        <f t="shared" si="27"/>
        <v>0</v>
      </c>
    </row>
    <row r="108" spans="1:14" x14ac:dyDescent="0.2">
      <c r="A108" s="148">
        <v>3</v>
      </c>
      <c r="B108" s="149" t="str">
        <f>'Year Four'!B9</f>
        <v>insert name</v>
      </c>
      <c r="C108" s="149" t="str">
        <f>'Year Four'!C9</f>
        <v xml:space="preserve">Unit Faculty </v>
      </c>
      <c r="D108" s="227">
        <v>0</v>
      </c>
      <c r="E108" s="150">
        <f t="shared" si="28"/>
        <v>0</v>
      </c>
      <c r="F108" s="414"/>
      <c r="G108" s="415"/>
      <c r="H108" s="416"/>
      <c r="I108" s="151">
        <f>'Year Four'!I9</f>
        <v>0</v>
      </c>
      <c r="J108" s="152">
        <f t="shared" si="29"/>
        <v>0</v>
      </c>
      <c r="K108" s="153">
        <f>'Year Four'!K9</f>
        <v>0.44570736000000005</v>
      </c>
      <c r="L108" s="146"/>
      <c r="M108" s="152">
        <f t="shared" si="30"/>
        <v>0</v>
      </c>
      <c r="N108" s="154">
        <f t="shared" si="27"/>
        <v>0</v>
      </c>
    </row>
    <row r="109" spans="1:14" x14ac:dyDescent="0.2">
      <c r="A109" s="148">
        <v>4</v>
      </c>
      <c r="B109" s="149" t="str">
        <f>'Year Four'!B10</f>
        <v>insert name</v>
      </c>
      <c r="C109" s="149" t="str">
        <f>'Year Four'!C10</f>
        <v xml:space="preserve">Unit Faculty </v>
      </c>
      <c r="D109" s="227">
        <v>0</v>
      </c>
      <c r="E109" s="150">
        <f t="shared" si="28"/>
        <v>0</v>
      </c>
      <c r="F109" s="414"/>
      <c r="G109" s="415"/>
      <c r="H109" s="416"/>
      <c r="I109" s="151">
        <f>'Year Four'!I10</f>
        <v>0</v>
      </c>
      <c r="J109" s="152">
        <f t="shared" si="29"/>
        <v>0</v>
      </c>
      <c r="K109" s="153">
        <f>'Year Four'!K10</f>
        <v>0.44570736000000005</v>
      </c>
      <c r="L109" s="146"/>
      <c r="M109" s="152">
        <f t="shared" si="30"/>
        <v>0</v>
      </c>
      <c r="N109" s="154">
        <f t="shared" si="27"/>
        <v>0</v>
      </c>
    </row>
    <row r="110" spans="1:14" x14ac:dyDescent="0.2">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0.44570736000000005</v>
      </c>
      <c r="L110" s="146"/>
      <c r="M110" s="152">
        <f t="shared" si="30"/>
        <v>0</v>
      </c>
      <c r="N110" s="154">
        <f t="shared" si="27"/>
        <v>0</v>
      </c>
    </row>
    <row r="111" spans="1:14" x14ac:dyDescent="0.2">
      <c r="A111" s="148">
        <v>6</v>
      </c>
      <c r="B111" s="149" t="str">
        <f>'Year Four'!B12</f>
        <v>insert name</v>
      </c>
      <c r="C111" s="149" t="str">
        <f>'Year Four'!C12</f>
        <v xml:space="preserve">Unit Faculty </v>
      </c>
      <c r="D111" s="227">
        <v>0</v>
      </c>
      <c r="E111" s="150">
        <f t="shared" si="28"/>
        <v>0</v>
      </c>
      <c r="F111" s="414"/>
      <c r="G111" s="415"/>
      <c r="H111" s="416"/>
      <c r="I111" s="151">
        <f>'Year Four'!I12</f>
        <v>0</v>
      </c>
      <c r="J111" s="152">
        <f t="shared" si="29"/>
        <v>0</v>
      </c>
      <c r="K111" s="153">
        <f>'Year Four'!K12</f>
        <v>0.44570736000000005</v>
      </c>
      <c r="L111" s="146"/>
      <c r="M111" s="152">
        <f t="shared" si="30"/>
        <v>0</v>
      </c>
      <c r="N111" s="154">
        <f t="shared" si="27"/>
        <v>0</v>
      </c>
    </row>
    <row r="112" spans="1:14" x14ac:dyDescent="0.2">
      <c r="A112" s="371"/>
      <c r="B112" s="372"/>
      <c r="C112" s="372"/>
      <c r="D112" s="372"/>
      <c r="E112" s="372"/>
      <c r="F112" s="372"/>
      <c r="G112" s="372"/>
      <c r="H112" s="372"/>
      <c r="I112" s="372"/>
      <c r="J112" s="372"/>
      <c r="K112" s="372"/>
      <c r="L112" s="372"/>
      <c r="M112" s="372"/>
      <c r="N112" s="417"/>
    </row>
    <row r="113" spans="1:16" x14ac:dyDescent="0.2">
      <c r="A113" s="384" t="s">
        <v>80</v>
      </c>
      <c r="B113" s="264"/>
      <c r="C113" s="264"/>
      <c r="D113" s="264"/>
      <c r="E113" s="264"/>
      <c r="F113" s="264"/>
      <c r="G113" s="264"/>
      <c r="H113" s="264"/>
      <c r="I113" s="264"/>
      <c r="J113" s="67">
        <f>SUM(J106:J111)</f>
        <v>0</v>
      </c>
      <c r="K113" s="332"/>
      <c r="L113" s="333"/>
      <c r="M113" s="68">
        <f>SUM(M106:M111)</f>
        <v>0</v>
      </c>
      <c r="N113" s="141">
        <f>SUM(N106:N111)</f>
        <v>0</v>
      </c>
    </row>
    <row r="114" spans="1:16" x14ac:dyDescent="0.2">
      <c r="A114" s="406"/>
      <c r="B114" s="407"/>
      <c r="C114" s="407"/>
      <c r="D114" s="407"/>
      <c r="E114" s="407"/>
      <c r="F114" s="407"/>
      <c r="G114" s="407"/>
      <c r="H114" s="407"/>
      <c r="I114" s="407"/>
      <c r="J114" s="407"/>
      <c r="K114" s="407"/>
      <c r="L114" s="407"/>
      <c r="M114" s="407"/>
      <c r="N114" s="408"/>
    </row>
    <row r="115" spans="1:16" ht="24" x14ac:dyDescent="0.2">
      <c r="A115" s="156"/>
      <c r="B115" s="116" t="s">
        <v>19</v>
      </c>
      <c r="C115" s="116" t="s">
        <v>144</v>
      </c>
      <c r="D115" s="128" t="s">
        <v>192</v>
      </c>
      <c r="E115" s="157" t="s">
        <v>43</v>
      </c>
      <c r="F115" s="128" t="s">
        <v>13</v>
      </c>
      <c r="G115" s="385"/>
      <c r="H115" s="386"/>
      <c r="I115" s="117" t="s">
        <v>145</v>
      </c>
      <c r="J115" s="145" t="s">
        <v>160</v>
      </c>
      <c r="K115" s="146" t="s">
        <v>16</v>
      </c>
      <c r="L115" s="146"/>
      <c r="M115" s="145" t="s">
        <v>21</v>
      </c>
      <c r="N115" s="147" t="s">
        <v>250</v>
      </c>
    </row>
    <row r="116" spans="1:16" x14ac:dyDescent="0.2">
      <c r="A116" s="148">
        <v>1</v>
      </c>
      <c r="B116" s="149" t="str">
        <f>'Year Four'!B17</f>
        <v>insert name</v>
      </c>
      <c r="C116" s="149" t="str">
        <f>'Year Four'!C17</f>
        <v>P&amp;S Salary &amp; Hourly</v>
      </c>
      <c r="D116" s="227">
        <v>0</v>
      </c>
      <c r="E116" s="228"/>
      <c r="F116" s="158">
        <f>D116*E116</f>
        <v>0</v>
      </c>
      <c r="G116" s="385"/>
      <c r="H116" s="386"/>
      <c r="I116" s="151">
        <f>'Year Four'!I17</f>
        <v>0</v>
      </c>
      <c r="J116" s="159">
        <f>ROUND(I116/12*D116*E116,0)</f>
        <v>0</v>
      </c>
      <c r="K116" s="153">
        <f>'Year Four'!K17</f>
        <v>0.46693152000000004</v>
      </c>
      <c r="L116" s="146"/>
      <c r="M116" s="155">
        <f>ROUND(J116*K116,0)</f>
        <v>0</v>
      </c>
      <c r="N116" s="154">
        <f>J116+M116</f>
        <v>0</v>
      </c>
    </row>
    <row r="117" spans="1:16" x14ac:dyDescent="0.2">
      <c r="A117" s="148">
        <v>2</v>
      </c>
      <c r="B117" s="149" t="str">
        <f>'Year Four'!B18</f>
        <v>insert name</v>
      </c>
      <c r="C117" s="149" t="str">
        <f>'Year Four'!C18</f>
        <v>P&amp;S Salary &amp; Hourly</v>
      </c>
      <c r="D117" s="227">
        <v>0</v>
      </c>
      <c r="E117" s="228"/>
      <c r="F117" s="158">
        <f t="shared" ref="F117:F120" si="31">D117*E117</f>
        <v>0</v>
      </c>
      <c r="G117" s="385"/>
      <c r="H117" s="386"/>
      <c r="I117" s="151">
        <f>'Year Four'!I18</f>
        <v>0</v>
      </c>
      <c r="J117" s="159">
        <f t="shared" ref="J117:J120" si="32">ROUND(I117/12*D117*E117,0)</f>
        <v>0</v>
      </c>
      <c r="K117" s="153">
        <f>'Year Four'!K18</f>
        <v>0.46693152000000004</v>
      </c>
      <c r="L117" s="146"/>
      <c r="M117" s="155">
        <f t="shared" ref="M117:M120" si="33">ROUND(J117*K117,0)</f>
        <v>0</v>
      </c>
      <c r="N117" s="154">
        <f>J117+M117</f>
        <v>0</v>
      </c>
      <c r="P117" s="37" t="s">
        <v>18</v>
      </c>
    </row>
    <row r="118" spans="1:16" x14ac:dyDescent="0.2">
      <c r="A118" s="148">
        <v>3</v>
      </c>
      <c r="B118" s="149" t="str">
        <f>'Year Four'!B19</f>
        <v>insert name</v>
      </c>
      <c r="C118" s="149" t="str">
        <f>'Year Four'!C19</f>
        <v>P&amp;S Salary &amp; Hourly</v>
      </c>
      <c r="D118" s="227">
        <v>0</v>
      </c>
      <c r="E118" s="228"/>
      <c r="F118" s="158">
        <f t="shared" si="31"/>
        <v>0</v>
      </c>
      <c r="G118" s="385"/>
      <c r="H118" s="386"/>
      <c r="I118" s="151">
        <f>'Year Four'!I19</f>
        <v>0</v>
      </c>
      <c r="J118" s="159">
        <f t="shared" si="32"/>
        <v>0</v>
      </c>
      <c r="K118" s="153">
        <f>'Year Four'!K19</f>
        <v>0.46693152000000004</v>
      </c>
      <c r="L118" s="146"/>
      <c r="M118" s="155">
        <f t="shared" si="33"/>
        <v>0</v>
      </c>
      <c r="N118" s="154">
        <f>J118+M118</f>
        <v>0</v>
      </c>
    </row>
    <row r="119" spans="1:16" x14ac:dyDescent="0.2">
      <c r="A119" s="148">
        <v>4</v>
      </c>
      <c r="B119" s="149" t="str">
        <f>'Year Four'!B20</f>
        <v>insert name</v>
      </c>
      <c r="C119" s="149" t="str">
        <f>'Year Four'!C20</f>
        <v>P&amp;S Salary &amp; Hourly</v>
      </c>
      <c r="D119" s="227">
        <v>0</v>
      </c>
      <c r="E119" s="228"/>
      <c r="F119" s="158">
        <f t="shared" si="31"/>
        <v>0</v>
      </c>
      <c r="G119" s="385"/>
      <c r="H119" s="386"/>
      <c r="I119" s="151">
        <f>'Year Four'!I20</f>
        <v>0</v>
      </c>
      <c r="J119" s="159">
        <f t="shared" si="32"/>
        <v>0</v>
      </c>
      <c r="K119" s="153">
        <f>'Year Four'!K20</f>
        <v>0.46693152000000004</v>
      </c>
      <c r="L119" s="146"/>
      <c r="M119" s="155">
        <f t="shared" si="33"/>
        <v>0</v>
      </c>
      <c r="N119" s="154">
        <f>J119+M119</f>
        <v>0</v>
      </c>
    </row>
    <row r="120" spans="1:16" x14ac:dyDescent="0.2">
      <c r="A120" s="148">
        <v>5</v>
      </c>
      <c r="B120" s="149" t="str">
        <f>'Year Four'!B21</f>
        <v>insert name</v>
      </c>
      <c r="C120" s="149" t="str">
        <f>'Year Four'!C21</f>
        <v>P&amp;S Salary &amp; Hourly</v>
      </c>
      <c r="D120" s="227">
        <v>0</v>
      </c>
      <c r="E120" s="228"/>
      <c r="F120" s="158">
        <f t="shared" si="31"/>
        <v>0</v>
      </c>
      <c r="G120" s="385"/>
      <c r="H120" s="386"/>
      <c r="I120" s="151">
        <f>'Year Four'!I21</f>
        <v>0</v>
      </c>
      <c r="J120" s="159">
        <f t="shared" si="32"/>
        <v>0</v>
      </c>
      <c r="K120" s="153">
        <f>'Year Four'!K21</f>
        <v>0.46693152000000004</v>
      </c>
      <c r="L120" s="146"/>
      <c r="M120" s="155">
        <f t="shared" si="33"/>
        <v>0</v>
      </c>
      <c r="N120" s="154">
        <f>J120+M120</f>
        <v>0</v>
      </c>
    </row>
    <row r="121" spans="1:16" x14ac:dyDescent="0.2">
      <c r="A121" s="406"/>
      <c r="B121" s="407"/>
      <c r="C121" s="407"/>
      <c r="D121" s="407"/>
      <c r="E121" s="407"/>
      <c r="F121" s="407"/>
      <c r="G121" s="407"/>
      <c r="H121" s="407"/>
      <c r="I121" s="407"/>
      <c r="J121" s="407"/>
      <c r="K121" s="407"/>
      <c r="L121" s="407"/>
      <c r="M121" s="407"/>
      <c r="N121" s="408"/>
    </row>
    <row r="122" spans="1:16" x14ac:dyDescent="0.2">
      <c r="A122" s="384" t="s">
        <v>81</v>
      </c>
      <c r="B122" s="264"/>
      <c r="C122" s="264"/>
      <c r="D122" s="264"/>
      <c r="E122" s="264"/>
      <c r="F122" s="264"/>
      <c r="G122" s="264"/>
      <c r="H122" s="264"/>
      <c r="I122" s="264"/>
      <c r="J122" s="67">
        <f>SUM(J116:J120)</f>
        <v>0</v>
      </c>
      <c r="K122" s="332"/>
      <c r="L122" s="333"/>
      <c r="M122" s="67">
        <f>SUM(M116:M120)</f>
        <v>0</v>
      </c>
      <c r="N122" s="141">
        <f>SUM(N116:N120)</f>
        <v>0</v>
      </c>
    </row>
    <row r="123" spans="1:16" x14ac:dyDescent="0.2">
      <c r="A123" s="406"/>
      <c r="B123" s="407"/>
      <c r="C123" s="407"/>
      <c r="D123" s="407"/>
      <c r="E123" s="407"/>
      <c r="F123" s="407"/>
      <c r="G123" s="407"/>
      <c r="H123" s="407"/>
      <c r="I123" s="407"/>
      <c r="J123" s="407"/>
      <c r="K123" s="407"/>
      <c r="L123" s="407"/>
      <c r="M123" s="407"/>
      <c r="N123" s="408"/>
    </row>
    <row r="124" spans="1:16" ht="36" x14ac:dyDescent="0.2">
      <c r="A124" s="144"/>
      <c r="B124" s="421" t="s">
        <v>273</v>
      </c>
      <c r="C124" s="422"/>
      <c r="D124" s="126" t="s">
        <v>193</v>
      </c>
      <c r="E124" s="126" t="s">
        <v>194</v>
      </c>
      <c r="F124" s="126" t="s">
        <v>195</v>
      </c>
      <c r="G124" s="127" t="s">
        <v>196</v>
      </c>
      <c r="H124" s="160"/>
      <c r="I124" s="117" t="s">
        <v>170</v>
      </c>
      <c r="J124" s="145" t="s">
        <v>160</v>
      </c>
      <c r="K124" s="393"/>
      <c r="L124" s="394"/>
      <c r="M124" s="395"/>
      <c r="N124" s="147" t="s">
        <v>250</v>
      </c>
    </row>
    <row r="125" spans="1:16" x14ac:dyDescent="0.2">
      <c r="A125" s="148">
        <v>1</v>
      </c>
      <c r="B125" s="407" t="s">
        <v>23</v>
      </c>
      <c r="C125" s="407"/>
      <c r="D125" s="229"/>
      <c r="E125" s="228"/>
      <c r="F125" s="229"/>
      <c r="G125" s="229"/>
      <c r="H125" s="158"/>
      <c r="I125" s="230">
        <v>0</v>
      </c>
      <c r="J125" s="155">
        <f>ROUND((D125*I125*E125)+(F125*I125*G125),0)</f>
        <v>0</v>
      </c>
      <c r="K125" s="393"/>
      <c r="L125" s="394"/>
      <c r="M125" s="395"/>
      <c r="N125" s="154">
        <f>J125</f>
        <v>0</v>
      </c>
    </row>
    <row r="126" spans="1:16" x14ac:dyDescent="0.2">
      <c r="A126" s="148">
        <v>2</v>
      </c>
      <c r="B126" s="407" t="s">
        <v>23</v>
      </c>
      <c r="C126" s="407"/>
      <c r="D126" s="229"/>
      <c r="E126" s="228"/>
      <c r="F126" s="229"/>
      <c r="G126" s="229"/>
      <c r="H126" s="158"/>
      <c r="I126" s="230">
        <v>0</v>
      </c>
      <c r="J126" s="155">
        <f t="shared" ref="J126:J128" si="34">ROUND((D126*I126*E126)+(F126*I126*G126),0)</f>
        <v>0</v>
      </c>
      <c r="K126" s="393"/>
      <c r="L126" s="394"/>
      <c r="M126" s="395"/>
      <c r="N126" s="154">
        <f t="shared" ref="N126:N128" si="35">J126</f>
        <v>0</v>
      </c>
    </row>
    <row r="127" spans="1:16" x14ac:dyDescent="0.2">
      <c r="A127" s="148">
        <v>3</v>
      </c>
      <c r="B127" s="407" t="s">
        <v>6</v>
      </c>
      <c r="C127" s="407"/>
      <c r="D127" s="229"/>
      <c r="E127" s="228"/>
      <c r="F127" s="229"/>
      <c r="G127" s="229"/>
      <c r="H127" s="158"/>
      <c r="I127" s="230">
        <v>0</v>
      </c>
      <c r="J127" s="155">
        <f t="shared" si="34"/>
        <v>0</v>
      </c>
      <c r="K127" s="393"/>
      <c r="L127" s="394"/>
      <c r="M127" s="395"/>
      <c r="N127" s="154">
        <f t="shared" si="35"/>
        <v>0</v>
      </c>
    </row>
    <row r="128" spans="1:16" x14ac:dyDescent="0.2">
      <c r="A128" s="148">
        <v>4</v>
      </c>
      <c r="B128" s="407" t="s">
        <v>6</v>
      </c>
      <c r="C128" s="407"/>
      <c r="D128" s="229"/>
      <c r="E128" s="228"/>
      <c r="F128" s="229"/>
      <c r="G128" s="229"/>
      <c r="H128" s="158"/>
      <c r="I128" s="230">
        <v>0</v>
      </c>
      <c r="J128" s="155">
        <f t="shared" si="34"/>
        <v>0</v>
      </c>
      <c r="K128" s="393"/>
      <c r="L128" s="394"/>
      <c r="M128" s="395"/>
      <c r="N128" s="154">
        <f t="shared" si="35"/>
        <v>0</v>
      </c>
    </row>
    <row r="129" spans="1:14" x14ac:dyDescent="0.2">
      <c r="A129" s="406"/>
      <c r="B129" s="407"/>
      <c r="C129" s="407"/>
      <c r="D129" s="407"/>
      <c r="E129" s="407"/>
      <c r="F129" s="407"/>
      <c r="G129" s="407"/>
      <c r="H129" s="407"/>
      <c r="I129" s="407"/>
      <c r="J129" s="407"/>
      <c r="K129" s="407"/>
      <c r="L129" s="407"/>
      <c r="M129" s="407"/>
      <c r="N129" s="408"/>
    </row>
    <row r="130" spans="1:14" ht="24" x14ac:dyDescent="0.2">
      <c r="A130" s="148"/>
      <c r="B130" s="421" t="s">
        <v>274</v>
      </c>
      <c r="C130" s="422"/>
      <c r="D130" s="128" t="s">
        <v>197</v>
      </c>
      <c r="E130" s="161" t="s">
        <v>73</v>
      </c>
      <c r="F130" s="161" t="s">
        <v>17</v>
      </c>
      <c r="G130" s="409"/>
      <c r="H130" s="409"/>
      <c r="I130" s="409"/>
      <c r="J130" s="145" t="s">
        <v>160</v>
      </c>
      <c r="K130" s="403"/>
      <c r="L130" s="404"/>
      <c r="M130" s="405"/>
      <c r="N130" s="147" t="s">
        <v>250</v>
      </c>
    </row>
    <row r="131" spans="1:14" x14ac:dyDescent="0.2">
      <c r="A131" s="148">
        <v>5</v>
      </c>
      <c r="B131" s="423" t="s">
        <v>0</v>
      </c>
      <c r="C131" s="424"/>
      <c r="D131" s="229"/>
      <c r="E131" s="231">
        <v>0</v>
      </c>
      <c r="F131" s="162">
        <f>F97*1.03</f>
        <v>13506.105720000003</v>
      </c>
      <c r="G131" s="410"/>
      <c r="H131" s="410"/>
      <c r="I131" s="410"/>
      <c r="J131" s="155">
        <f>ROUND((D131*E131*F131),0)</f>
        <v>0</v>
      </c>
      <c r="K131" s="403"/>
      <c r="L131" s="404"/>
      <c r="M131" s="405"/>
      <c r="N131" s="163">
        <f>J131</f>
        <v>0</v>
      </c>
    </row>
    <row r="132" spans="1:14" x14ac:dyDescent="0.2">
      <c r="A132" s="148">
        <v>6</v>
      </c>
      <c r="B132" s="423" t="s">
        <v>0</v>
      </c>
      <c r="C132" s="424"/>
      <c r="D132" s="229"/>
      <c r="E132" s="231">
        <v>0</v>
      </c>
      <c r="F132" s="162">
        <f>F98*1.03</f>
        <v>13506.105720000003</v>
      </c>
      <c r="G132" s="410"/>
      <c r="H132" s="410"/>
      <c r="I132" s="410"/>
      <c r="J132" s="155">
        <f>ROUND((D132*E132*F132),0)</f>
        <v>0</v>
      </c>
      <c r="K132" s="403"/>
      <c r="L132" s="404"/>
      <c r="M132" s="405"/>
      <c r="N132" s="163">
        <f>J132</f>
        <v>0</v>
      </c>
    </row>
    <row r="133" spans="1:14" x14ac:dyDescent="0.2">
      <c r="A133" s="406"/>
      <c r="B133" s="407"/>
      <c r="C133" s="407"/>
      <c r="D133" s="407"/>
      <c r="E133" s="407"/>
      <c r="F133" s="407"/>
      <c r="G133" s="407"/>
      <c r="H133" s="407"/>
      <c r="I133" s="407"/>
      <c r="J133" s="407"/>
      <c r="K133" s="407"/>
      <c r="L133" s="407"/>
      <c r="M133" s="407"/>
      <c r="N133" s="408"/>
    </row>
    <row r="134" spans="1:14" x14ac:dyDescent="0.2">
      <c r="A134" s="384" t="s">
        <v>209</v>
      </c>
      <c r="B134" s="264"/>
      <c r="C134" s="264"/>
      <c r="D134" s="264"/>
      <c r="E134" s="264"/>
      <c r="F134" s="264"/>
      <c r="G134" s="264"/>
      <c r="H134" s="264"/>
      <c r="I134" s="264"/>
      <c r="J134" s="75">
        <f>SUM(J125:J132)</f>
        <v>0</v>
      </c>
      <c r="K134" s="348"/>
      <c r="L134" s="349"/>
      <c r="M134" s="350"/>
      <c r="N134" s="141">
        <f>SUM(N125:N132)</f>
        <v>0</v>
      </c>
    </row>
    <row r="135" spans="1:14" ht="26.1" customHeight="1" x14ac:dyDescent="0.2">
      <c r="A135" s="371"/>
      <c r="B135" s="372"/>
      <c r="C135" s="372"/>
      <c r="D135" s="372"/>
      <c r="E135" s="372"/>
      <c r="F135" s="372"/>
      <c r="G135" s="372"/>
      <c r="H135" s="372"/>
      <c r="I135" s="373"/>
      <c r="J135" s="126" t="s">
        <v>251</v>
      </c>
      <c r="K135" s="374"/>
      <c r="L135" s="373"/>
      <c r="M135" s="126" t="s">
        <v>252</v>
      </c>
      <c r="N135" s="126" t="s">
        <v>253</v>
      </c>
    </row>
    <row r="136" spans="1:14" x14ac:dyDescent="0.2">
      <c r="A136" s="384" t="s">
        <v>158</v>
      </c>
      <c r="B136" s="264"/>
      <c r="C136" s="264"/>
      <c r="D136" s="264"/>
      <c r="E136" s="264"/>
      <c r="F136" s="264"/>
      <c r="G136" s="264"/>
      <c r="H136" s="264"/>
      <c r="I136" s="264"/>
      <c r="J136" s="67">
        <f>+SUM(J113+J134+J122)</f>
        <v>0</v>
      </c>
      <c r="K136" s="268"/>
      <c r="L136" s="268"/>
      <c r="M136" s="67">
        <f>+SUM(M113+M134+M122)</f>
        <v>0</v>
      </c>
      <c r="N136" s="141">
        <f>+SUM(N113+N134+N122)</f>
        <v>0</v>
      </c>
    </row>
    <row r="137" spans="1:14" x14ac:dyDescent="0.2">
      <c r="A137" s="418"/>
      <c r="B137" s="419"/>
      <c r="C137" s="419"/>
      <c r="D137" s="419"/>
      <c r="E137" s="419"/>
      <c r="F137" s="419"/>
      <c r="G137" s="419"/>
      <c r="H137" s="419"/>
      <c r="I137" s="419"/>
      <c r="J137" s="419"/>
      <c r="K137" s="419"/>
      <c r="L137" s="419"/>
      <c r="M137" s="419"/>
      <c r="N137" s="420"/>
    </row>
    <row r="138" spans="1:14" ht="23.25" customHeight="1" x14ac:dyDescent="0.2">
      <c r="A138" s="399" t="s">
        <v>150</v>
      </c>
      <c r="B138" s="400"/>
      <c r="C138" s="400"/>
      <c r="D138" s="400"/>
      <c r="E138" s="400"/>
      <c r="F138" s="400"/>
      <c r="G138" s="400"/>
      <c r="H138" s="400"/>
      <c r="I138" s="400"/>
      <c r="J138" s="400"/>
      <c r="K138" s="400"/>
      <c r="L138" s="400"/>
      <c r="M138" s="400"/>
      <c r="N138" s="401"/>
    </row>
    <row r="139" spans="1:14" ht="36" x14ac:dyDescent="0.2">
      <c r="A139" s="137"/>
      <c r="B139" s="56" t="s">
        <v>24</v>
      </c>
      <c r="C139" s="56" t="s">
        <v>144</v>
      </c>
      <c r="D139" s="57" t="s">
        <v>91</v>
      </c>
      <c r="E139" s="57" t="s">
        <v>13</v>
      </c>
      <c r="F139" s="375"/>
      <c r="G139" s="376"/>
      <c r="H139" s="377"/>
      <c r="I139" s="109" t="s">
        <v>145</v>
      </c>
      <c r="J139" s="110" t="s">
        <v>160</v>
      </c>
      <c r="K139" s="123" t="s">
        <v>16</v>
      </c>
      <c r="L139" s="123"/>
      <c r="M139" s="110" t="s">
        <v>21</v>
      </c>
      <c r="N139" s="138" t="s">
        <v>250</v>
      </c>
    </row>
    <row r="140" spans="1:14" x14ac:dyDescent="0.2">
      <c r="A140" s="139">
        <v>1</v>
      </c>
      <c r="B140" s="122" t="str">
        <f>'Year Five'!B7</f>
        <v>insert name</v>
      </c>
      <c r="C140" s="122" t="str">
        <f>'Year Five'!C7</f>
        <v xml:space="preserve">Unit Faculty </v>
      </c>
      <c r="D140" s="227">
        <v>0</v>
      </c>
      <c r="E140" s="60">
        <f>D140*9</f>
        <v>0</v>
      </c>
      <c r="F140" s="375"/>
      <c r="G140" s="376"/>
      <c r="H140" s="377"/>
      <c r="I140" s="62">
        <f>'Year Five'!I7</f>
        <v>0</v>
      </c>
      <c r="J140" s="63">
        <f>ROUND((I140*D140),0)</f>
        <v>0</v>
      </c>
      <c r="K140" s="64">
        <f>'Year Five'!K7</f>
        <v>0.45462150720000005</v>
      </c>
      <c r="L140" s="123"/>
      <c r="M140" s="63">
        <f>ROUND(((D140*I140)*K140),0)</f>
        <v>0</v>
      </c>
      <c r="N140" s="140">
        <f t="shared" ref="N140:N145" si="36">J140+M140</f>
        <v>0</v>
      </c>
    </row>
    <row r="141" spans="1:14" x14ac:dyDescent="0.2">
      <c r="A141" s="139">
        <v>2</v>
      </c>
      <c r="B141" s="122" t="str">
        <f>'Year Five'!B8</f>
        <v>insert name</v>
      </c>
      <c r="C141" s="122" t="str">
        <f>'Year Five'!C8</f>
        <v xml:space="preserve">Unit Faculty </v>
      </c>
      <c r="D141" s="227">
        <v>0</v>
      </c>
      <c r="E141" s="60">
        <f t="shared" ref="E141:E145" si="37">D141*9</f>
        <v>0</v>
      </c>
      <c r="F141" s="375"/>
      <c r="G141" s="376"/>
      <c r="H141" s="377"/>
      <c r="I141" s="62">
        <f>'Year Five'!I8</f>
        <v>0</v>
      </c>
      <c r="J141" s="63">
        <f t="shared" ref="J141:J145" si="38">ROUND((I141*D141),0)</f>
        <v>0</v>
      </c>
      <c r="K141" s="64">
        <f>'Year Five'!K8</f>
        <v>0.45462150720000005</v>
      </c>
      <c r="L141" s="123"/>
      <c r="M141" s="63">
        <f t="shared" ref="M141:M145" si="39">ROUND(((D141*I141)*K141),0)</f>
        <v>0</v>
      </c>
      <c r="N141" s="140">
        <f t="shared" si="36"/>
        <v>0</v>
      </c>
    </row>
    <row r="142" spans="1:14" x14ac:dyDescent="0.2">
      <c r="A142" s="139">
        <v>3</v>
      </c>
      <c r="B142" s="122" t="str">
        <f>'Year Five'!B9</f>
        <v>insert name</v>
      </c>
      <c r="C142" s="122" t="str">
        <f>'Year Five'!C9</f>
        <v xml:space="preserve">Unit Faculty </v>
      </c>
      <c r="D142" s="227">
        <v>0</v>
      </c>
      <c r="E142" s="60">
        <f t="shared" si="37"/>
        <v>0</v>
      </c>
      <c r="F142" s="375"/>
      <c r="G142" s="376"/>
      <c r="H142" s="377"/>
      <c r="I142" s="62">
        <f>'Year Five'!I9</f>
        <v>0</v>
      </c>
      <c r="J142" s="63">
        <f t="shared" si="38"/>
        <v>0</v>
      </c>
      <c r="K142" s="64">
        <f>'Year Five'!K9</f>
        <v>0.45462150720000005</v>
      </c>
      <c r="L142" s="123"/>
      <c r="M142" s="63">
        <f t="shared" si="39"/>
        <v>0</v>
      </c>
      <c r="N142" s="140">
        <f t="shared" si="36"/>
        <v>0</v>
      </c>
    </row>
    <row r="143" spans="1:14" x14ac:dyDescent="0.2">
      <c r="A143" s="139">
        <v>4</v>
      </c>
      <c r="B143" s="122" t="str">
        <f>'Year Five'!B10</f>
        <v>insert name</v>
      </c>
      <c r="C143" s="122" t="str">
        <f>'Year Five'!C10</f>
        <v xml:space="preserve">Unit Faculty </v>
      </c>
      <c r="D143" s="227">
        <v>0</v>
      </c>
      <c r="E143" s="60">
        <f t="shared" si="37"/>
        <v>0</v>
      </c>
      <c r="F143" s="375"/>
      <c r="G143" s="376"/>
      <c r="H143" s="377"/>
      <c r="I143" s="62">
        <f>'Year Five'!I10</f>
        <v>0</v>
      </c>
      <c r="J143" s="63">
        <f t="shared" si="38"/>
        <v>0</v>
      </c>
      <c r="K143" s="64">
        <f>'Year Five'!K10</f>
        <v>0.45462150720000005</v>
      </c>
      <c r="L143" s="123"/>
      <c r="M143" s="63">
        <f t="shared" si="39"/>
        <v>0</v>
      </c>
      <c r="N143" s="140">
        <f t="shared" si="36"/>
        <v>0</v>
      </c>
    </row>
    <row r="144" spans="1:14" x14ac:dyDescent="0.2">
      <c r="A144" s="139">
        <v>5</v>
      </c>
      <c r="B144" s="122" t="str">
        <f>'Year Five'!B11</f>
        <v>insert name</v>
      </c>
      <c r="C144" s="122" t="str">
        <f>'Year Five'!C11</f>
        <v xml:space="preserve">Unit Faculty </v>
      </c>
      <c r="D144" s="227">
        <v>0</v>
      </c>
      <c r="E144" s="60">
        <f t="shared" si="37"/>
        <v>0</v>
      </c>
      <c r="F144" s="375"/>
      <c r="G144" s="376"/>
      <c r="H144" s="377"/>
      <c r="I144" s="62">
        <f>'Year Five'!I11</f>
        <v>0</v>
      </c>
      <c r="J144" s="63">
        <f t="shared" si="38"/>
        <v>0</v>
      </c>
      <c r="K144" s="64">
        <f>'Year Five'!K11</f>
        <v>0.45462150720000005</v>
      </c>
      <c r="L144" s="123"/>
      <c r="M144" s="63">
        <f t="shared" si="39"/>
        <v>0</v>
      </c>
      <c r="N144" s="140">
        <f t="shared" si="36"/>
        <v>0</v>
      </c>
    </row>
    <row r="145" spans="1:14" x14ac:dyDescent="0.2">
      <c r="A145" s="139">
        <v>6</v>
      </c>
      <c r="B145" s="122" t="str">
        <f>'Year Five'!B12</f>
        <v>insert name</v>
      </c>
      <c r="C145" s="122" t="str">
        <f>'Year Five'!C12</f>
        <v xml:space="preserve">Unit Faculty </v>
      </c>
      <c r="D145" s="227">
        <v>0</v>
      </c>
      <c r="E145" s="60">
        <f t="shared" si="37"/>
        <v>0</v>
      </c>
      <c r="F145" s="375"/>
      <c r="G145" s="376"/>
      <c r="H145" s="377"/>
      <c r="I145" s="62">
        <f>'Year Five'!I12</f>
        <v>0</v>
      </c>
      <c r="J145" s="63">
        <f t="shared" si="38"/>
        <v>0</v>
      </c>
      <c r="K145" s="64">
        <f>'Year Five'!K12</f>
        <v>0.45462150720000005</v>
      </c>
      <c r="L145" s="123"/>
      <c r="M145" s="63">
        <f t="shared" si="39"/>
        <v>0</v>
      </c>
      <c r="N145" s="140">
        <f t="shared" si="36"/>
        <v>0</v>
      </c>
    </row>
    <row r="146" spans="1:14" x14ac:dyDescent="0.2">
      <c r="A146" s="367"/>
      <c r="B146" s="276"/>
      <c r="C146" s="276"/>
      <c r="D146" s="276"/>
      <c r="E146" s="276"/>
      <c r="F146" s="276"/>
      <c r="G146" s="276"/>
      <c r="H146" s="276"/>
      <c r="I146" s="276"/>
      <c r="J146" s="276"/>
      <c r="K146" s="276"/>
      <c r="L146" s="276"/>
      <c r="M146" s="276"/>
      <c r="N146" s="402"/>
    </row>
    <row r="147" spans="1:14" x14ac:dyDescent="0.2">
      <c r="A147" s="384" t="s">
        <v>80</v>
      </c>
      <c r="B147" s="264"/>
      <c r="C147" s="264"/>
      <c r="D147" s="264"/>
      <c r="E147" s="264"/>
      <c r="F147" s="264"/>
      <c r="G147" s="264"/>
      <c r="H147" s="264"/>
      <c r="I147" s="264"/>
      <c r="J147" s="67">
        <f>SUM(J140:J145)</f>
        <v>0</v>
      </c>
      <c r="K147" s="332"/>
      <c r="L147" s="333"/>
      <c r="M147" s="68">
        <f>SUM(M140:M145)</f>
        <v>0</v>
      </c>
      <c r="N147" s="141">
        <f>SUM(N140:N145)</f>
        <v>0</v>
      </c>
    </row>
    <row r="148" spans="1:14" x14ac:dyDescent="0.2">
      <c r="A148" s="378"/>
      <c r="B148" s="258"/>
      <c r="C148" s="258"/>
      <c r="D148" s="258"/>
      <c r="E148" s="258"/>
      <c r="F148" s="258"/>
      <c r="G148" s="258"/>
      <c r="H148" s="258"/>
      <c r="I148" s="258"/>
      <c r="J148" s="258"/>
      <c r="K148" s="258"/>
      <c r="L148" s="258"/>
      <c r="M148" s="258"/>
      <c r="N148" s="379"/>
    </row>
    <row r="149" spans="1:14" ht="24" x14ac:dyDescent="0.2">
      <c r="A149" s="142"/>
      <c r="B149" s="56" t="s">
        <v>19</v>
      </c>
      <c r="C149" s="56" t="s">
        <v>144</v>
      </c>
      <c r="D149" s="112" t="s">
        <v>192</v>
      </c>
      <c r="E149" s="111" t="s">
        <v>43</v>
      </c>
      <c r="F149" s="112" t="s">
        <v>13</v>
      </c>
      <c r="G149" s="293"/>
      <c r="H149" s="294"/>
      <c r="I149" s="109" t="s">
        <v>145</v>
      </c>
      <c r="J149" s="110" t="s">
        <v>160</v>
      </c>
      <c r="K149" s="123" t="s">
        <v>16</v>
      </c>
      <c r="L149" s="123"/>
      <c r="M149" s="110" t="s">
        <v>21</v>
      </c>
      <c r="N149" s="138" t="s">
        <v>250</v>
      </c>
    </row>
    <row r="150" spans="1:14" x14ac:dyDescent="0.2">
      <c r="A150" s="139">
        <v>1</v>
      </c>
      <c r="B150" s="122" t="str">
        <f>'Year Five'!B17</f>
        <v>insert name</v>
      </c>
      <c r="C150" s="122" t="str">
        <f>'Year Five'!C17</f>
        <v>P&amp;S Salary &amp; Hourly</v>
      </c>
      <c r="D150" s="227">
        <v>0</v>
      </c>
      <c r="E150" s="228"/>
      <c r="F150" s="69">
        <f>D150*E150</f>
        <v>0</v>
      </c>
      <c r="G150" s="293"/>
      <c r="H150" s="294"/>
      <c r="I150" s="62">
        <f>'Year Five'!I17</f>
        <v>0</v>
      </c>
      <c r="J150" s="70">
        <f>ROUND(I150/12*D150*E150,0)</f>
        <v>0</v>
      </c>
      <c r="K150" s="64">
        <f>'Year Five'!K17</f>
        <v>0.47627015040000004</v>
      </c>
      <c r="L150" s="123"/>
      <c r="M150" s="65">
        <f>ROUND(J150*K150,0)</f>
        <v>0</v>
      </c>
      <c r="N150" s="140">
        <f>J150+M150</f>
        <v>0</v>
      </c>
    </row>
    <row r="151" spans="1:14" x14ac:dyDescent="0.2">
      <c r="A151" s="139">
        <v>2</v>
      </c>
      <c r="B151" s="122" t="str">
        <f>'Year Five'!B18</f>
        <v>insert name</v>
      </c>
      <c r="C151" s="122" t="str">
        <f>'Year Five'!C18</f>
        <v>P&amp;S Salary &amp; Hourly</v>
      </c>
      <c r="D151" s="227">
        <v>0</v>
      </c>
      <c r="E151" s="228"/>
      <c r="F151" s="69">
        <f t="shared" ref="F151:F154" si="40">D151*E151</f>
        <v>0</v>
      </c>
      <c r="G151" s="293"/>
      <c r="H151" s="294"/>
      <c r="I151" s="62">
        <f>'Year Five'!I18</f>
        <v>0</v>
      </c>
      <c r="J151" s="70">
        <f t="shared" ref="J151:J154" si="41">ROUND(I151/12*D151*E151,0)</f>
        <v>0</v>
      </c>
      <c r="K151" s="64">
        <f>'Year Five'!K18</f>
        <v>0.47627015040000004</v>
      </c>
      <c r="L151" s="123"/>
      <c r="M151" s="65">
        <f t="shared" ref="M151:M154" si="42">ROUND(J151*K151,0)</f>
        <v>0</v>
      </c>
      <c r="N151" s="140">
        <f>J151+M151</f>
        <v>0</v>
      </c>
    </row>
    <row r="152" spans="1:14" x14ac:dyDescent="0.2">
      <c r="A152" s="139">
        <v>3</v>
      </c>
      <c r="B152" s="122" t="str">
        <f>'Year Five'!B19</f>
        <v>insert name</v>
      </c>
      <c r="C152" s="122" t="str">
        <f>'Year Five'!C19</f>
        <v>P&amp;S Salary &amp; Hourly</v>
      </c>
      <c r="D152" s="227">
        <v>0</v>
      </c>
      <c r="E152" s="228"/>
      <c r="F152" s="69">
        <f t="shared" si="40"/>
        <v>0</v>
      </c>
      <c r="G152" s="293"/>
      <c r="H152" s="294"/>
      <c r="I152" s="62">
        <f>'Year Five'!I19</f>
        <v>0</v>
      </c>
      <c r="J152" s="70">
        <f t="shared" si="41"/>
        <v>0</v>
      </c>
      <c r="K152" s="64">
        <f>'Year Five'!K19</f>
        <v>0.47627015040000004</v>
      </c>
      <c r="L152" s="123"/>
      <c r="M152" s="65">
        <f t="shared" si="42"/>
        <v>0</v>
      </c>
      <c r="N152" s="140">
        <f>J152+M152</f>
        <v>0</v>
      </c>
    </row>
    <row r="153" spans="1:14" x14ac:dyDescent="0.2">
      <c r="A153" s="139">
        <v>4</v>
      </c>
      <c r="B153" s="122" t="str">
        <f>'Year Five'!B20</f>
        <v>insert name</v>
      </c>
      <c r="C153" s="122" t="str">
        <f>'Year Five'!C20</f>
        <v>P&amp;S Salary &amp; Hourly</v>
      </c>
      <c r="D153" s="227">
        <v>0</v>
      </c>
      <c r="E153" s="228"/>
      <c r="F153" s="69">
        <f t="shared" si="40"/>
        <v>0</v>
      </c>
      <c r="G153" s="293"/>
      <c r="H153" s="294"/>
      <c r="I153" s="62">
        <f>'Year Five'!I20</f>
        <v>0</v>
      </c>
      <c r="J153" s="70">
        <f t="shared" si="41"/>
        <v>0</v>
      </c>
      <c r="K153" s="64">
        <f>'Year Five'!K20</f>
        <v>0.47627015040000004</v>
      </c>
      <c r="L153" s="123"/>
      <c r="M153" s="65">
        <f t="shared" si="42"/>
        <v>0</v>
      </c>
      <c r="N153" s="140">
        <f>J153+M153</f>
        <v>0</v>
      </c>
    </row>
    <row r="154" spans="1:14" x14ac:dyDescent="0.2">
      <c r="A154" s="139">
        <v>5</v>
      </c>
      <c r="B154" s="122" t="str">
        <f>'Year Five'!B21</f>
        <v>insert name</v>
      </c>
      <c r="C154" s="122" t="str">
        <f>'Year Five'!C21</f>
        <v>P&amp;S Salary &amp; Hourly</v>
      </c>
      <c r="D154" s="227">
        <v>0</v>
      </c>
      <c r="E154" s="228"/>
      <c r="F154" s="69">
        <f t="shared" si="40"/>
        <v>0</v>
      </c>
      <c r="G154" s="293"/>
      <c r="H154" s="294"/>
      <c r="I154" s="62">
        <f>'Year Five'!I21</f>
        <v>0</v>
      </c>
      <c r="J154" s="70">
        <f t="shared" si="41"/>
        <v>0</v>
      </c>
      <c r="K154" s="64">
        <f>'Year Five'!K21</f>
        <v>0.47627015040000004</v>
      </c>
      <c r="L154" s="123"/>
      <c r="M154" s="65">
        <f t="shared" si="42"/>
        <v>0</v>
      </c>
      <c r="N154" s="140">
        <f>J154+M154</f>
        <v>0</v>
      </c>
    </row>
    <row r="155" spans="1:14" x14ac:dyDescent="0.2">
      <c r="A155" s="378"/>
      <c r="B155" s="258"/>
      <c r="C155" s="258"/>
      <c r="D155" s="258"/>
      <c r="E155" s="258"/>
      <c r="F155" s="258"/>
      <c r="G155" s="258"/>
      <c r="H155" s="258"/>
      <c r="I155" s="258"/>
      <c r="J155" s="258"/>
      <c r="K155" s="258"/>
      <c r="L155" s="258"/>
      <c r="M155" s="258"/>
      <c r="N155" s="379"/>
    </row>
    <row r="156" spans="1:14" x14ac:dyDescent="0.2">
      <c r="A156" s="384" t="s">
        <v>81</v>
      </c>
      <c r="B156" s="264"/>
      <c r="C156" s="264"/>
      <c r="D156" s="264"/>
      <c r="E156" s="264"/>
      <c r="F156" s="264"/>
      <c r="G156" s="264"/>
      <c r="H156" s="264"/>
      <c r="I156" s="264"/>
      <c r="J156" s="67">
        <f>SUM(J150:J154)</f>
        <v>0</v>
      </c>
      <c r="K156" s="332"/>
      <c r="L156" s="333"/>
      <c r="M156" s="67">
        <f>SUM(M150:M154)</f>
        <v>0</v>
      </c>
      <c r="N156" s="141">
        <f>SUM(N150:N154)</f>
        <v>0</v>
      </c>
    </row>
    <row r="157" spans="1:14" x14ac:dyDescent="0.2">
      <c r="A157" s="378"/>
      <c r="B157" s="258"/>
      <c r="C157" s="258"/>
      <c r="D157" s="258"/>
      <c r="E157" s="258"/>
      <c r="F157" s="258"/>
      <c r="G157" s="258"/>
      <c r="H157" s="258"/>
      <c r="I157" s="258"/>
      <c r="J157" s="258"/>
      <c r="K157" s="258"/>
      <c r="L157" s="258"/>
      <c r="M157" s="258"/>
      <c r="N157" s="379"/>
    </row>
    <row r="158" spans="1:14" ht="36" x14ac:dyDescent="0.2">
      <c r="A158" s="137"/>
      <c r="B158" s="282" t="s">
        <v>273</v>
      </c>
      <c r="C158" s="283"/>
      <c r="D158" s="57" t="s">
        <v>193</v>
      </c>
      <c r="E158" s="57" t="s">
        <v>194</v>
      </c>
      <c r="F158" s="57" t="s">
        <v>195</v>
      </c>
      <c r="G158" s="108" t="s">
        <v>196</v>
      </c>
      <c r="H158" s="55"/>
      <c r="I158" s="109" t="s">
        <v>170</v>
      </c>
      <c r="J158" s="110" t="s">
        <v>160</v>
      </c>
      <c r="K158" s="295"/>
      <c r="L158" s="296"/>
      <c r="M158" s="297"/>
      <c r="N158" s="138" t="s">
        <v>250</v>
      </c>
    </row>
    <row r="159" spans="1:14" x14ac:dyDescent="0.2">
      <c r="A159" s="139">
        <v>1</v>
      </c>
      <c r="B159" s="258" t="s">
        <v>23</v>
      </c>
      <c r="C159" s="258"/>
      <c r="D159" s="229"/>
      <c r="E159" s="228"/>
      <c r="F159" s="229"/>
      <c r="G159" s="229"/>
      <c r="H159" s="71"/>
      <c r="I159" s="230">
        <v>0</v>
      </c>
      <c r="J159" s="65">
        <f>ROUND((D159*I159*E159)+(F159*I159*G159),0)</f>
        <v>0</v>
      </c>
      <c r="K159" s="295"/>
      <c r="L159" s="296"/>
      <c r="M159" s="297"/>
      <c r="N159" s="140">
        <f>J159</f>
        <v>0</v>
      </c>
    </row>
    <row r="160" spans="1:14" x14ac:dyDescent="0.2">
      <c r="A160" s="139">
        <v>2</v>
      </c>
      <c r="B160" s="258" t="s">
        <v>23</v>
      </c>
      <c r="C160" s="258"/>
      <c r="D160" s="229"/>
      <c r="E160" s="228"/>
      <c r="F160" s="229"/>
      <c r="G160" s="229"/>
      <c r="H160" s="71"/>
      <c r="I160" s="230">
        <v>0</v>
      </c>
      <c r="J160" s="65">
        <f t="shared" ref="J160:J162" si="43">ROUND((D160*I160*E160)+(F160*I160*G160),0)</f>
        <v>0</v>
      </c>
      <c r="K160" s="295"/>
      <c r="L160" s="296"/>
      <c r="M160" s="297"/>
      <c r="N160" s="140">
        <f t="shared" ref="N160:N162" si="44">J160</f>
        <v>0</v>
      </c>
    </row>
    <row r="161" spans="1:14" x14ac:dyDescent="0.2">
      <c r="A161" s="139">
        <v>3</v>
      </c>
      <c r="B161" s="258" t="s">
        <v>6</v>
      </c>
      <c r="C161" s="258"/>
      <c r="D161" s="229"/>
      <c r="E161" s="228"/>
      <c r="F161" s="229"/>
      <c r="G161" s="229"/>
      <c r="H161" s="71"/>
      <c r="I161" s="230">
        <v>0</v>
      </c>
      <c r="J161" s="65">
        <f t="shared" si="43"/>
        <v>0</v>
      </c>
      <c r="K161" s="295"/>
      <c r="L161" s="296"/>
      <c r="M161" s="297"/>
      <c r="N161" s="140">
        <f t="shared" si="44"/>
        <v>0</v>
      </c>
    </row>
    <row r="162" spans="1:14" x14ac:dyDescent="0.2">
      <c r="A162" s="139">
        <v>4</v>
      </c>
      <c r="B162" s="258" t="s">
        <v>6</v>
      </c>
      <c r="C162" s="258"/>
      <c r="D162" s="229"/>
      <c r="E162" s="228"/>
      <c r="F162" s="229"/>
      <c r="G162" s="229"/>
      <c r="H162" s="71"/>
      <c r="I162" s="230">
        <v>0</v>
      </c>
      <c r="J162" s="65">
        <f t="shared" si="43"/>
        <v>0</v>
      </c>
      <c r="K162" s="295"/>
      <c r="L162" s="296"/>
      <c r="M162" s="297"/>
      <c r="N162" s="140">
        <f t="shared" si="44"/>
        <v>0</v>
      </c>
    </row>
    <row r="163" spans="1:14" x14ac:dyDescent="0.2">
      <c r="A163" s="378"/>
      <c r="B163" s="258"/>
      <c r="C163" s="258"/>
      <c r="D163" s="258"/>
      <c r="E163" s="258"/>
      <c r="F163" s="258"/>
      <c r="G163" s="258"/>
      <c r="H163" s="258"/>
      <c r="I163" s="258"/>
      <c r="J163" s="258"/>
      <c r="K163" s="258"/>
      <c r="L163" s="258"/>
      <c r="M163" s="258"/>
      <c r="N163" s="379"/>
    </row>
    <row r="164" spans="1:14" ht="24" x14ac:dyDescent="0.2">
      <c r="A164" s="139"/>
      <c r="B164" s="282" t="s">
        <v>274</v>
      </c>
      <c r="C164" s="283"/>
      <c r="D164" s="113" t="s">
        <v>197</v>
      </c>
      <c r="E164" s="114" t="s">
        <v>73</v>
      </c>
      <c r="F164" s="114" t="s">
        <v>17</v>
      </c>
      <c r="G164" s="334"/>
      <c r="H164" s="334"/>
      <c r="I164" s="334"/>
      <c r="J164" s="110" t="s">
        <v>160</v>
      </c>
      <c r="K164" s="329"/>
      <c r="L164" s="330"/>
      <c r="M164" s="331"/>
      <c r="N164" s="138" t="s">
        <v>250</v>
      </c>
    </row>
    <row r="165" spans="1:14" x14ac:dyDescent="0.2">
      <c r="A165" s="139">
        <v>5</v>
      </c>
      <c r="B165" s="284" t="s">
        <v>0</v>
      </c>
      <c r="C165" s="285"/>
      <c r="D165" s="229"/>
      <c r="E165" s="231">
        <v>0</v>
      </c>
      <c r="F165" s="73">
        <f>F131*1.03</f>
        <v>13911.288891600003</v>
      </c>
      <c r="G165" s="299"/>
      <c r="H165" s="299"/>
      <c r="I165" s="299"/>
      <c r="J165" s="66">
        <f>ROUND((D165*E165*F165),0)</f>
        <v>0</v>
      </c>
      <c r="K165" s="329"/>
      <c r="L165" s="330"/>
      <c r="M165" s="331"/>
      <c r="N165" s="143">
        <f>J165</f>
        <v>0</v>
      </c>
    </row>
    <row r="166" spans="1:14" x14ac:dyDescent="0.2">
      <c r="A166" s="139">
        <v>6</v>
      </c>
      <c r="B166" s="284" t="s">
        <v>0</v>
      </c>
      <c r="C166" s="285"/>
      <c r="D166" s="229"/>
      <c r="E166" s="231">
        <v>0</v>
      </c>
      <c r="F166" s="73">
        <f>F132*1.03</f>
        <v>13911.288891600003</v>
      </c>
      <c r="G166" s="299"/>
      <c r="H166" s="299"/>
      <c r="I166" s="299"/>
      <c r="J166" s="66">
        <f>ROUND((D166*E166*F166),0)</f>
        <v>0</v>
      </c>
      <c r="K166" s="329"/>
      <c r="L166" s="330"/>
      <c r="M166" s="331"/>
      <c r="N166" s="143">
        <f>J166</f>
        <v>0</v>
      </c>
    </row>
    <row r="167" spans="1:14" x14ac:dyDescent="0.2">
      <c r="A167" s="378"/>
      <c r="B167" s="258"/>
      <c r="C167" s="258"/>
      <c r="D167" s="258"/>
      <c r="E167" s="258"/>
      <c r="F167" s="258"/>
      <c r="G167" s="258"/>
      <c r="H167" s="258"/>
      <c r="I167" s="258"/>
      <c r="J167" s="258"/>
      <c r="K167" s="258"/>
      <c r="L167" s="258"/>
      <c r="M167" s="258"/>
      <c r="N167" s="379"/>
    </row>
    <row r="168" spans="1:14" x14ac:dyDescent="0.2">
      <c r="A168" s="384" t="s">
        <v>209</v>
      </c>
      <c r="B168" s="264"/>
      <c r="C168" s="264"/>
      <c r="D168" s="264"/>
      <c r="E168" s="264"/>
      <c r="F168" s="264"/>
      <c r="G168" s="264"/>
      <c r="H168" s="264"/>
      <c r="I168" s="264"/>
      <c r="J168" s="75">
        <f>SUM(J159:J166)</f>
        <v>0</v>
      </c>
      <c r="K168" s="348"/>
      <c r="L168" s="349"/>
      <c r="M168" s="350"/>
      <c r="N168" s="141">
        <f>SUM(N159:N166)</f>
        <v>0</v>
      </c>
    </row>
    <row r="169" spans="1:14" ht="26.1" customHeight="1" x14ac:dyDescent="0.2">
      <c r="A169" s="367"/>
      <c r="B169" s="276"/>
      <c r="C169" s="276"/>
      <c r="D169" s="276"/>
      <c r="E169" s="276"/>
      <c r="F169" s="276"/>
      <c r="G169" s="276"/>
      <c r="H169" s="276"/>
      <c r="I169" s="277"/>
      <c r="J169" s="57" t="s">
        <v>251</v>
      </c>
      <c r="K169" s="278"/>
      <c r="L169" s="277"/>
      <c r="M169" s="57" t="s">
        <v>252</v>
      </c>
      <c r="N169" s="57" t="s">
        <v>253</v>
      </c>
    </row>
    <row r="170" spans="1:14" x14ac:dyDescent="0.2">
      <c r="A170" s="384" t="s">
        <v>159</v>
      </c>
      <c r="B170" s="264"/>
      <c r="C170" s="264"/>
      <c r="D170" s="264"/>
      <c r="E170" s="264"/>
      <c r="F170" s="264"/>
      <c r="G170" s="264"/>
      <c r="H170" s="264"/>
      <c r="I170" s="264"/>
      <c r="J170" s="67">
        <f>+SUM(J147+J168+J156)</f>
        <v>0</v>
      </c>
      <c r="K170" s="268"/>
      <c r="L170" s="268"/>
      <c r="M170" s="67">
        <f>+SUM(M147+M168+M156)</f>
        <v>0</v>
      </c>
      <c r="N170" s="141">
        <f>+SUM(N147+N168+N156)</f>
        <v>0</v>
      </c>
    </row>
    <row r="171" spans="1:14" x14ac:dyDescent="0.2">
      <c r="A171" s="411"/>
      <c r="B171" s="412"/>
      <c r="C171" s="412"/>
      <c r="D171" s="412"/>
      <c r="E171" s="412"/>
      <c r="F171" s="412"/>
      <c r="G171" s="412"/>
      <c r="H171" s="412"/>
      <c r="I171" s="412"/>
      <c r="J171" s="412"/>
      <c r="K171" s="412"/>
      <c r="L171" s="412"/>
      <c r="M171" s="412"/>
      <c r="N171" s="413"/>
    </row>
    <row r="172" spans="1:14" x14ac:dyDescent="0.2">
      <c r="A172" s="425" t="s">
        <v>162</v>
      </c>
      <c r="B172" s="426"/>
      <c r="C172" s="426"/>
      <c r="D172" s="426"/>
      <c r="E172" s="426"/>
      <c r="F172" s="426"/>
      <c r="G172" s="426"/>
      <c r="H172" s="426"/>
      <c r="I172" s="426"/>
      <c r="J172" s="426"/>
      <c r="K172" s="426"/>
      <c r="L172" s="426"/>
      <c r="M172" s="426"/>
      <c r="N172" s="427"/>
    </row>
    <row r="173" spans="1:14" ht="24" x14ac:dyDescent="0.2">
      <c r="A173" s="137"/>
      <c r="B173" s="56" t="s">
        <v>24</v>
      </c>
      <c r="C173" s="56" t="s">
        <v>144</v>
      </c>
      <c r="D173" s="57"/>
      <c r="E173" s="57" t="s">
        <v>13</v>
      </c>
      <c r="F173" s="375"/>
      <c r="G173" s="376"/>
      <c r="H173" s="376"/>
      <c r="I173" s="377"/>
      <c r="J173" s="110" t="s">
        <v>160</v>
      </c>
      <c r="K173" s="295"/>
      <c r="L173" s="297"/>
      <c r="M173" s="110" t="s">
        <v>21</v>
      </c>
      <c r="N173" s="138" t="s">
        <v>250</v>
      </c>
    </row>
    <row r="174" spans="1:14" x14ac:dyDescent="0.2">
      <c r="A174" s="139">
        <v>1</v>
      </c>
      <c r="B174" s="122" t="str">
        <f>B4</f>
        <v>insert name</v>
      </c>
      <c r="C174" s="122" t="str">
        <f>C4</f>
        <v xml:space="preserve">Unit Faculty </v>
      </c>
      <c r="D174" s="57"/>
      <c r="E174" s="60">
        <f>E4+E38+E72+E106+E140</f>
        <v>0</v>
      </c>
      <c r="F174" s="375"/>
      <c r="G174" s="376"/>
      <c r="H174" s="376"/>
      <c r="I174" s="377"/>
      <c r="J174" s="63">
        <f>J4+J38+J72+J106+J140</f>
        <v>0</v>
      </c>
      <c r="K174" s="295"/>
      <c r="L174" s="297"/>
      <c r="M174" s="63">
        <f>M4+M38+M72+M106+M140</f>
        <v>0</v>
      </c>
      <c r="N174" s="140">
        <f t="shared" ref="N174:N179" si="45">J174+M174</f>
        <v>0</v>
      </c>
    </row>
    <row r="175" spans="1:14" x14ac:dyDescent="0.2">
      <c r="A175" s="139">
        <v>2</v>
      </c>
      <c r="B175" s="122" t="str">
        <f t="shared" ref="B175:C175" si="46">B5</f>
        <v>insert name</v>
      </c>
      <c r="C175" s="122" t="str">
        <f t="shared" si="46"/>
        <v xml:space="preserve">Unit Faculty </v>
      </c>
      <c r="D175" s="57"/>
      <c r="E175" s="60">
        <f t="shared" ref="E175:E179" si="47">E5+E39+E73+E107+E141</f>
        <v>0</v>
      </c>
      <c r="F175" s="375"/>
      <c r="G175" s="376"/>
      <c r="H175" s="376"/>
      <c r="I175" s="377"/>
      <c r="J175" s="63">
        <f t="shared" ref="J175:J179" si="48">J5+J39+J73+J107+J141</f>
        <v>0</v>
      </c>
      <c r="K175" s="295"/>
      <c r="L175" s="297"/>
      <c r="M175" s="63">
        <f t="shared" ref="M175:M179" si="49">M5+M39+M73+M107+M141</f>
        <v>0</v>
      </c>
      <c r="N175" s="140">
        <f t="shared" si="45"/>
        <v>0</v>
      </c>
    </row>
    <row r="176" spans="1:14" x14ac:dyDescent="0.2">
      <c r="A176" s="139">
        <v>3</v>
      </c>
      <c r="B176" s="122" t="str">
        <f t="shared" ref="B176:C176" si="50">B6</f>
        <v>insert name</v>
      </c>
      <c r="C176" s="122" t="str">
        <f t="shared" si="50"/>
        <v xml:space="preserve">Unit Faculty </v>
      </c>
      <c r="D176" s="57"/>
      <c r="E176" s="60">
        <f t="shared" si="47"/>
        <v>0</v>
      </c>
      <c r="F176" s="375"/>
      <c r="G176" s="376"/>
      <c r="H176" s="376"/>
      <c r="I176" s="377"/>
      <c r="J176" s="63">
        <f t="shared" si="48"/>
        <v>0</v>
      </c>
      <c r="K176" s="295"/>
      <c r="L176" s="297"/>
      <c r="M176" s="63">
        <f t="shared" si="49"/>
        <v>0</v>
      </c>
      <c r="N176" s="140">
        <f t="shared" si="45"/>
        <v>0</v>
      </c>
    </row>
    <row r="177" spans="1:14" x14ac:dyDescent="0.2">
      <c r="A177" s="139">
        <v>4</v>
      </c>
      <c r="B177" s="122" t="str">
        <f t="shared" ref="B177:C177" si="51">B7</f>
        <v>insert name</v>
      </c>
      <c r="C177" s="122" t="str">
        <f t="shared" si="51"/>
        <v xml:space="preserve">Unit Faculty </v>
      </c>
      <c r="D177" s="57"/>
      <c r="E177" s="60">
        <f t="shared" si="47"/>
        <v>0</v>
      </c>
      <c r="F177" s="375"/>
      <c r="G177" s="376"/>
      <c r="H177" s="376"/>
      <c r="I177" s="377"/>
      <c r="J177" s="63">
        <f t="shared" si="48"/>
        <v>0</v>
      </c>
      <c r="K177" s="295"/>
      <c r="L177" s="297"/>
      <c r="M177" s="63">
        <f t="shared" si="49"/>
        <v>0</v>
      </c>
      <c r="N177" s="140">
        <f t="shared" si="45"/>
        <v>0</v>
      </c>
    </row>
    <row r="178" spans="1:14" x14ac:dyDescent="0.2">
      <c r="A178" s="139">
        <v>5</v>
      </c>
      <c r="B178" s="122" t="str">
        <f t="shared" ref="B178:C178" si="52">B8</f>
        <v>insert name</v>
      </c>
      <c r="C178" s="122" t="str">
        <f t="shared" si="52"/>
        <v xml:space="preserve">Unit Faculty </v>
      </c>
      <c r="D178" s="57"/>
      <c r="E178" s="60">
        <f t="shared" si="47"/>
        <v>0</v>
      </c>
      <c r="F178" s="375"/>
      <c r="G178" s="376"/>
      <c r="H178" s="376"/>
      <c r="I178" s="377"/>
      <c r="J178" s="63">
        <f t="shared" si="48"/>
        <v>0</v>
      </c>
      <c r="K178" s="295"/>
      <c r="L178" s="297"/>
      <c r="M178" s="63">
        <f t="shared" si="49"/>
        <v>0</v>
      </c>
      <c r="N178" s="140">
        <f t="shared" si="45"/>
        <v>0</v>
      </c>
    </row>
    <row r="179" spans="1:14" x14ac:dyDescent="0.2">
      <c r="A179" s="139">
        <v>6</v>
      </c>
      <c r="B179" s="122" t="str">
        <f t="shared" ref="B179:C179" si="53">B9</f>
        <v>insert name</v>
      </c>
      <c r="C179" s="122" t="str">
        <f t="shared" si="53"/>
        <v xml:space="preserve">Unit Faculty </v>
      </c>
      <c r="D179" s="57"/>
      <c r="E179" s="60">
        <f t="shared" si="47"/>
        <v>0</v>
      </c>
      <c r="F179" s="375"/>
      <c r="G179" s="376"/>
      <c r="H179" s="376"/>
      <c r="I179" s="377"/>
      <c r="J179" s="63">
        <f t="shared" si="48"/>
        <v>0</v>
      </c>
      <c r="K179" s="295"/>
      <c r="L179" s="297"/>
      <c r="M179" s="63">
        <f t="shared" si="49"/>
        <v>0</v>
      </c>
      <c r="N179" s="140">
        <f t="shared" si="45"/>
        <v>0</v>
      </c>
    </row>
    <row r="180" spans="1:14" x14ac:dyDescent="0.2">
      <c r="A180" s="367"/>
      <c r="B180" s="276"/>
      <c r="C180" s="276"/>
      <c r="D180" s="276"/>
      <c r="E180" s="276"/>
      <c r="F180" s="276"/>
      <c r="G180" s="276"/>
      <c r="H180" s="276"/>
      <c r="I180" s="276"/>
      <c r="J180" s="276"/>
      <c r="K180" s="276"/>
      <c r="L180" s="276"/>
      <c r="M180" s="276"/>
      <c r="N180" s="402"/>
    </row>
    <row r="181" spans="1:14" x14ac:dyDescent="0.2">
      <c r="A181" s="382" t="s">
        <v>80</v>
      </c>
      <c r="B181" s="383"/>
      <c r="C181" s="383"/>
      <c r="D181" s="383"/>
      <c r="E181" s="383"/>
      <c r="F181" s="383"/>
      <c r="G181" s="383"/>
      <c r="H181" s="383"/>
      <c r="I181" s="383"/>
      <c r="J181" s="164">
        <f>SUM(J174:J179)</f>
        <v>0</v>
      </c>
      <c r="K181" s="380"/>
      <c r="L181" s="381"/>
      <c r="M181" s="165">
        <f>SUM(M174:M179)</f>
        <v>0</v>
      </c>
      <c r="N181" s="166">
        <f>SUM(N174:N179)</f>
        <v>0</v>
      </c>
    </row>
    <row r="182" spans="1:14" x14ac:dyDescent="0.2">
      <c r="A182" s="378"/>
      <c r="B182" s="258"/>
      <c r="C182" s="258"/>
      <c r="D182" s="258"/>
      <c r="E182" s="258"/>
      <c r="F182" s="258"/>
      <c r="G182" s="258"/>
      <c r="H182" s="258"/>
      <c r="I182" s="258"/>
      <c r="J182" s="258"/>
      <c r="K182" s="258"/>
      <c r="L182" s="258"/>
      <c r="M182" s="258"/>
      <c r="N182" s="379"/>
    </row>
    <row r="183" spans="1:14" ht="24" x14ac:dyDescent="0.2">
      <c r="A183" s="142"/>
      <c r="B183" s="56" t="s">
        <v>19</v>
      </c>
      <c r="C183" s="56" t="s">
        <v>144</v>
      </c>
      <c r="D183" s="428"/>
      <c r="E183" s="429"/>
      <c r="F183" s="112" t="s">
        <v>13</v>
      </c>
      <c r="G183" s="293"/>
      <c r="H183" s="430"/>
      <c r="I183" s="294"/>
      <c r="J183" s="110" t="s">
        <v>160</v>
      </c>
      <c r="K183" s="295"/>
      <c r="L183" s="297"/>
      <c r="M183" s="110" t="s">
        <v>21</v>
      </c>
      <c r="N183" s="138" t="s">
        <v>250</v>
      </c>
    </row>
    <row r="184" spans="1:14" x14ac:dyDescent="0.2">
      <c r="A184" s="139">
        <v>1</v>
      </c>
      <c r="B184" s="122" t="str">
        <f>B14</f>
        <v>insert name</v>
      </c>
      <c r="C184" s="122" t="str">
        <f>C14</f>
        <v>P&amp;S Salary &amp; Hourly</v>
      </c>
      <c r="D184" s="428"/>
      <c r="E184" s="429"/>
      <c r="F184" s="69">
        <f>F14+F48+F82+F116+F150</f>
        <v>0</v>
      </c>
      <c r="G184" s="293"/>
      <c r="H184" s="430"/>
      <c r="I184" s="294"/>
      <c r="J184" s="70">
        <f>J14+J48+J82+J116+J150</f>
        <v>0</v>
      </c>
      <c r="K184" s="295"/>
      <c r="L184" s="297"/>
      <c r="M184" s="65">
        <f>M14+M48+M82+M116+M150</f>
        <v>0</v>
      </c>
      <c r="N184" s="140">
        <f>J184+M184</f>
        <v>0</v>
      </c>
    </row>
    <row r="185" spans="1:14" x14ac:dyDescent="0.2">
      <c r="A185" s="139">
        <v>2</v>
      </c>
      <c r="B185" s="122" t="str">
        <f t="shared" ref="B185:C185" si="54">B15</f>
        <v>insert name</v>
      </c>
      <c r="C185" s="122" t="str">
        <f t="shared" si="54"/>
        <v>P&amp;S Salary &amp; Hourly</v>
      </c>
      <c r="D185" s="428"/>
      <c r="E185" s="429"/>
      <c r="F185" s="69">
        <f t="shared" ref="F185:F188" si="55">F15+F49+F83+F117+F151</f>
        <v>0</v>
      </c>
      <c r="G185" s="293"/>
      <c r="H185" s="430"/>
      <c r="I185" s="294"/>
      <c r="J185" s="70">
        <f t="shared" ref="J185:J188" si="56">J15+J49+J83+J117+J151</f>
        <v>0</v>
      </c>
      <c r="K185" s="295"/>
      <c r="L185" s="297"/>
      <c r="M185" s="65">
        <f t="shared" ref="M185:M188" si="57">M15+M49+M83+M117+M151</f>
        <v>0</v>
      </c>
      <c r="N185" s="140">
        <f>J185+M185</f>
        <v>0</v>
      </c>
    </row>
    <row r="186" spans="1:14" x14ac:dyDescent="0.2">
      <c r="A186" s="139">
        <v>3</v>
      </c>
      <c r="B186" s="122" t="str">
        <f t="shared" ref="B186:C186" si="58">B16</f>
        <v>insert name</v>
      </c>
      <c r="C186" s="122" t="str">
        <f t="shared" si="58"/>
        <v>P&amp;S Salary &amp; Hourly</v>
      </c>
      <c r="D186" s="428"/>
      <c r="E186" s="429"/>
      <c r="F186" s="69">
        <f t="shared" si="55"/>
        <v>0</v>
      </c>
      <c r="G186" s="293"/>
      <c r="H186" s="430"/>
      <c r="I186" s="294"/>
      <c r="J186" s="70">
        <f t="shared" si="56"/>
        <v>0</v>
      </c>
      <c r="K186" s="295"/>
      <c r="L186" s="297"/>
      <c r="M186" s="65">
        <f t="shared" si="57"/>
        <v>0</v>
      </c>
      <c r="N186" s="140">
        <f>J186+M186</f>
        <v>0</v>
      </c>
    </row>
    <row r="187" spans="1:14" x14ac:dyDescent="0.2">
      <c r="A187" s="139">
        <v>4</v>
      </c>
      <c r="B187" s="122" t="str">
        <f t="shared" ref="B187:C187" si="59">B17</f>
        <v>insert name</v>
      </c>
      <c r="C187" s="122" t="str">
        <f t="shared" si="59"/>
        <v>P&amp;S Salary &amp; Hourly</v>
      </c>
      <c r="D187" s="428"/>
      <c r="E187" s="429"/>
      <c r="F187" s="69">
        <f t="shared" si="55"/>
        <v>0</v>
      </c>
      <c r="G187" s="293"/>
      <c r="H187" s="430"/>
      <c r="I187" s="294"/>
      <c r="J187" s="70">
        <f t="shared" si="56"/>
        <v>0</v>
      </c>
      <c r="K187" s="295"/>
      <c r="L187" s="297"/>
      <c r="M187" s="65">
        <f t="shared" si="57"/>
        <v>0</v>
      </c>
      <c r="N187" s="140">
        <f>J187+M187</f>
        <v>0</v>
      </c>
    </row>
    <row r="188" spans="1:14" x14ac:dyDescent="0.2">
      <c r="A188" s="139">
        <v>5</v>
      </c>
      <c r="B188" s="122" t="str">
        <f t="shared" ref="B188:C188" si="60">B18</f>
        <v>insert name</v>
      </c>
      <c r="C188" s="122" t="str">
        <f t="shared" si="60"/>
        <v>P&amp;S Salary &amp; Hourly</v>
      </c>
      <c r="D188" s="428"/>
      <c r="E188" s="429"/>
      <c r="F188" s="69">
        <f t="shared" si="55"/>
        <v>0</v>
      </c>
      <c r="G188" s="293"/>
      <c r="H188" s="430"/>
      <c r="I188" s="294"/>
      <c r="J188" s="70">
        <f t="shared" si="56"/>
        <v>0</v>
      </c>
      <c r="K188" s="295"/>
      <c r="L188" s="297"/>
      <c r="M188" s="65">
        <f t="shared" si="57"/>
        <v>0</v>
      </c>
      <c r="N188" s="140">
        <f>J188+M188</f>
        <v>0</v>
      </c>
    </row>
    <row r="189" spans="1:14" x14ac:dyDescent="0.2">
      <c r="A189" s="378"/>
      <c r="B189" s="258"/>
      <c r="C189" s="258"/>
      <c r="D189" s="258"/>
      <c r="E189" s="258"/>
      <c r="F189" s="258"/>
      <c r="G189" s="258"/>
      <c r="H189" s="258"/>
      <c r="I189" s="258"/>
      <c r="J189" s="258"/>
      <c r="K189" s="258"/>
      <c r="L189" s="258"/>
      <c r="M189" s="258"/>
      <c r="N189" s="379"/>
    </row>
    <row r="190" spans="1:14" x14ac:dyDescent="0.2">
      <c r="A190" s="382" t="s">
        <v>81</v>
      </c>
      <c r="B190" s="383"/>
      <c r="C190" s="383"/>
      <c r="D190" s="383"/>
      <c r="E190" s="383"/>
      <c r="F190" s="383"/>
      <c r="G190" s="383"/>
      <c r="H190" s="383"/>
      <c r="I190" s="383"/>
      <c r="J190" s="164">
        <f>SUM(J184:J188)</f>
        <v>0</v>
      </c>
      <c r="K190" s="380"/>
      <c r="L190" s="381"/>
      <c r="M190" s="164">
        <f>SUM(M184:M188)</f>
        <v>0</v>
      </c>
      <c r="N190" s="166">
        <f>SUM(N184:N188)</f>
        <v>0</v>
      </c>
    </row>
    <row r="191" spans="1:14" x14ac:dyDescent="0.2">
      <c r="A191" s="378"/>
      <c r="B191" s="258"/>
      <c r="C191" s="258"/>
      <c r="D191" s="258"/>
      <c r="E191" s="258"/>
      <c r="F191" s="258"/>
      <c r="G191" s="258"/>
      <c r="H191" s="258"/>
      <c r="I191" s="258"/>
      <c r="J191" s="258"/>
      <c r="K191" s="258"/>
      <c r="L191" s="258"/>
      <c r="M191" s="258"/>
      <c r="N191" s="379"/>
    </row>
    <row r="192" spans="1:14" ht="24" x14ac:dyDescent="0.2">
      <c r="A192" s="137"/>
      <c r="B192" s="56" t="s">
        <v>22</v>
      </c>
      <c r="C192" s="390"/>
      <c r="D192" s="391"/>
      <c r="E192" s="391"/>
      <c r="F192" s="391"/>
      <c r="G192" s="391"/>
      <c r="H192" s="391"/>
      <c r="I192" s="392"/>
      <c r="J192" s="110" t="s">
        <v>160</v>
      </c>
      <c r="K192" s="295"/>
      <c r="L192" s="296"/>
      <c r="M192" s="297"/>
      <c r="N192" s="138" t="s">
        <v>250</v>
      </c>
    </row>
    <row r="193" spans="1:14" x14ac:dyDescent="0.2">
      <c r="A193" s="139">
        <v>1</v>
      </c>
      <c r="B193" s="258" t="s">
        <v>23</v>
      </c>
      <c r="C193" s="258"/>
      <c r="D193" s="375"/>
      <c r="E193" s="376"/>
      <c r="F193" s="376"/>
      <c r="G193" s="376"/>
      <c r="H193" s="376"/>
      <c r="I193" s="377"/>
      <c r="J193" s="65">
        <f>J23+J57+J91+J125+J159</f>
        <v>0</v>
      </c>
      <c r="K193" s="295"/>
      <c r="L193" s="296"/>
      <c r="M193" s="297"/>
      <c r="N193" s="140">
        <f>J193</f>
        <v>0</v>
      </c>
    </row>
    <row r="194" spans="1:14" x14ac:dyDescent="0.2">
      <c r="A194" s="139">
        <v>2</v>
      </c>
      <c r="B194" s="258" t="s">
        <v>23</v>
      </c>
      <c r="C194" s="258"/>
      <c r="D194" s="375"/>
      <c r="E194" s="376"/>
      <c r="F194" s="376"/>
      <c r="G194" s="376"/>
      <c r="H194" s="376"/>
      <c r="I194" s="377"/>
      <c r="J194" s="65">
        <f t="shared" ref="J194:J196" si="61">J24+J58+J92+J126+J160</f>
        <v>0</v>
      </c>
      <c r="K194" s="295"/>
      <c r="L194" s="296"/>
      <c r="M194" s="297"/>
      <c r="N194" s="140">
        <f t="shared" ref="N194:N196" si="62">J194</f>
        <v>0</v>
      </c>
    </row>
    <row r="195" spans="1:14" x14ac:dyDescent="0.2">
      <c r="A195" s="139">
        <v>3</v>
      </c>
      <c r="B195" s="258" t="s">
        <v>6</v>
      </c>
      <c r="C195" s="258"/>
      <c r="D195" s="375"/>
      <c r="E195" s="376"/>
      <c r="F195" s="376"/>
      <c r="G195" s="376"/>
      <c r="H195" s="376"/>
      <c r="I195" s="377"/>
      <c r="J195" s="65">
        <f t="shared" si="61"/>
        <v>0</v>
      </c>
      <c r="K195" s="295"/>
      <c r="L195" s="296"/>
      <c r="M195" s="297"/>
      <c r="N195" s="140">
        <f t="shared" si="62"/>
        <v>0</v>
      </c>
    </row>
    <row r="196" spans="1:14" x14ac:dyDescent="0.2">
      <c r="A196" s="139">
        <v>4</v>
      </c>
      <c r="B196" s="258" t="s">
        <v>6</v>
      </c>
      <c r="C196" s="258"/>
      <c r="D196" s="375"/>
      <c r="E196" s="376"/>
      <c r="F196" s="376"/>
      <c r="G196" s="376"/>
      <c r="H196" s="376"/>
      <c r="I196" s="377"/>
      <c r="J196" s="65">
        <f t="shared" si="61"/>
        <v>0</v>
      </c>
      <c r="K196" s="295"/>
      <c r="L196" s="296"/>
      <c r="M196" s="297"/>
      <c r="N196" s="140">
        <f t="shared" si="62"/>
        <v>0</v>
      </c>
    </row>
    <row r="197" spans="1:14" x14ac:dyDescent="0.2">
      <c r="A197" s="378"/>
      <c r="B197" s="258"/>
      <c r="C197" s="258"/>
      <c r="D197" s="258"/>
      <c r="E197" s="258"/>
      <c r="F197" s="258"/>
      <c r="G197" s="258"/>
      <c r="H197" s="258"/>
      <c r="I197" s="258"/>
      <c r="J197" s="258"/>
      <c r="K197" s="258"/>
      <c r="L197" s="258"/>
      <c r="M197" s="258"/>
      <c r="N197" s="379"/>
    </row>
    <row r="198" spans="1:14" ht="24" x14ac:dyDescent="0.2">
      <c r="A198" s="139"/>
      <c r="B198" s="122"/>
      <c r="C198" s="375"/>
      <c r="D198" s="376"/>
      <c r="E198" s="376"/>
      <c r="F198" s="376"/>
      <c r="G198" s="376"/>
      <c r="H198" s="376"/>
      <c r="I198" s="377"/>
      <c r="J198" s="110" t="s">
        <v>160</v>
      </c>
      <c r="K198" s="329"/>
      <c r="L198" s="330"/>
      <c r="M198" s="331"/>
      <c r="N198" s="138" t="s">
        <v>250</v>
      </c>
    </row>
    <row r="199" spans="1:14" x14ac:dyDescent="0.2">
      <c r="A199" s="139">
        <v>5</v>
      </c>
      <c r="B199" s="122" t="s">
        <v>0</v>
      </c>
      <c r="C199" s="375"/>
      <c r="D199" s="376"/>
      <c r="E199" s="376"/>
      <c r="F199" s="376"/>
      <c r="G199" s="376"/>
      <c r="H199" s="376"/>
      <c r="I199" s="377"/>
      <c r="J199" s="66">
        <f>J29+J63+J97+J131+J165</f>
        <v>0</v>
      </c>
      <c r="K199" s="329"/>
      <c r="L199" s="330"/>
      <c r="M199" s="331"/>
      <c r="N199" s="143">
        <f>J199</f>
        <v>0</v>
      </c>
    </row>
    <row r="200" spans="1:14" x14ac:dyDescent="0.2">
      <c r="A200" s="139">
        <v>6</v>
      </c>
      <c r="B200" s="122" t="s">
        <v>0</v>
      </c>
      <c r="C200" s="375"/>
      <c r="D200" s="376"/>
      <c r="E200" s="376"/>
      <c r="F200" s="376"/>
      <c r="G200" s="376"/>
      <c r="H200" s="376"/>
      <c r="I200" s="377"/>
      <c r="J200" s="66">
        <f>J30+J64+J98+J132+J166</f>
        <v>0</v>
      </c>
      <c r="K200" s="329"/>
      <c r="L200" s="330"/>
      <c r="M200" s="331"/>
      <c r="N200" s="143">
        <f>J200</f>
        <v>0</v>
      </c>
    </row>
    <row r="201" spans="1:14" x14ac:dyDescent="0.2">
      <c r="A201" s="378"/>
      <c r="B201" s="258"/>
      <c r="C201" s="258"/>
      <c r="D201" s="258"/>
      <c r="E201" s="258"/>
      <c r="F201" s="258"/>
      <c r="G201" s="258"/>
      <c r="H201" s="258"/>
      <c r="I201" s="258"/>
      <c r="J201" s="258"/>
      <c r="K201" s="258"/>
      <c r="L201" s="258"/>
      <c r="M201" s="258"/>
      <c r="N201" s="379"/>
    </row>
    <row r="202" spans="1:14" x14ac:dyDescent="0.2">
      <c r="A202" s="382" t="s">
        <v>209</v>
      </c>
      <c r="B202" s="383"/>
      <c r="C202" s="383"/>
      <c r="D202" s="383"/>
      <c r="E202" s="383"/>
      <c r="F202" s="383"/>
      <c r="G202" s="383"/>
      <c r="H202" s="383"/>
      <c r="I202" s="383"/>
      <c r="J202" s="167">
        <f>SUM(J193:J200)</f>
        <v>0</v>
      </c>
      <c r="K202" s="368"/>
      <c r="L202" s="369"/>
      <c r="M202" s="370"/>
      <c r="N202" s="166">
        <f>SUM(N193:N200)</f>
        <v>0</v>
      </c>
    </row>
    <row r="203" spans="1:14" ht="26.1" customHeight="1" x14ac:dyDescent="0.2">
      <c r="A203" s="367"/>
      <c r="B203" s="276"/>
      <c r="C203" s="276"/>
      <c r="D203" s="276"/>
      <c r="E203" s="276"/>
      <c r="F203" s="276"/>
      <c r="G203" s="276"/>
      <c r="H203" s="276"/>
      <c r="I203" s="277"/>
      <c r="J203" s="57" t="s">
        <v>254</v>
      </c>
      <c r="K203" s="278"/>
      <c r="L203" s="277"/>
      <c r="M203" s="57" t="s">
        <v>255</v>
      </c>
      <c r="N203" s="57" t="s">
        <v>256</v>
      </c>
    </row>
    <row r="204" spans="1:14" x14ac:dyDescent="0.2">
      <c r="A204" s="387" t="s">
        <v>163</v>
      </c>
      <c r="B204" s="388"/>
      <c r="C204" s="388"/>
      <c r="D204" s="388"/>
      <c r="E204" s="388"/>
      <c r="F204" s="388"/>
      <c r="G204" s="388"/>
      <c r="H204" s="388"/>
      <c r="I204" s="388"/>
      <c r="J204" s="168">
        <f>+SUM(J181+J202+J190)</f>
        <v>0</v>
      </c>
      <c r="K204" s="389"/>
      <c r="L204" s="389"/>
      <c r="M204" s="168">
        <f>+SUM(M181+M202+M190)</f>
        <v>0</v>
      </c>
      <c r="N204" s="169">
        <f>+SUM(N181+N202+N190)</f>
        <v>0</v>
      </c>
    </row>
  </sheetData>
  <mergeCells count="319">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F71:H71"/>
    <mergeCell ref="F72:H72"/>
    <mergeCell ref="F73:H73"/>
    <mergeCell ref="F74:H74"/>
    <mergeCell ref="F75:H75"/>
    <mergeCell ref="F76:H76"/>
    <mergeCell ref="F77:H77"/>
    <mergeCell ref="A68:I68"/>
    <mergeCell ref="K68:L68"/>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s>
  <dataValidations count="1">
    <dataValidation type="list" allowBlank="1" showDropDown="1" showInputMessage="1" showErrorMessage="1" sqref="C14:C18" xr:uid="{F5B1FDEB-5556-4313-A011-7E3BF24B8551}">
      <formula1>$A$12:$A$47</formula1>
    </dataValidation>
  </dataValidation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549C54ED-0EC3-4A57-BA73-6E8C1F688297}">
          <x14:formula1>
            <xm:f>Lists!$A$2:$A$5</xm:f>
          </x14:formula1>
          <xm:sqref>C72:C77 C4:C9</xm:sqref>
        </x14:dataValidation>
        <x14:dataValidation type="list" allowBlank="1" showDropDown="1" showInputMessage="1" showErrorMessage="1" xr:uid="{77142D6B-5E34-40F6-9278-CAFD28F295A8}">
          <x14:formula1>
            <xm:f>Lists!$A$8:$A$18</xm:f>
          </x14:formula1>
          <xm:sqref>C82:C86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8"/>
      <c r="G1" s="19"/>
      <c r="H1" s="19" t="s">
        <v>277</v>
      </c>
      <c r="I1" s="19"/>
      <c r="J1" s="24"/>
      <c r="K1" s="25"/>
      <c r="L1" s="240" t="s">
        <v>276</v>
      </c>
      <c r="M1" s="239"/>
      <c r="N1" s="25"/>
      <c r="O1" s="26"/>
      <c r="P1" s="449"/>
      <c r="Q1" s="22" t="s">
        <v>100</v>
      </c>
      <c r="R1" s="23"/>
      <c r="S1" s="17" t="s">
        <v>30</v>
      </c>
      <c r="T1" s="18"/>
      <c r="U1" s="18"/>
      <c r="V1" s="178"/>
      <c r="W1" s="19"/>
      <c r="X1" s="19" t="s">
        <v>278</v>
      </c>
      <c r="Y1" s="19"/>
      <c r="Z1" s="24"/>
      <c r="AA1" s="25"/>
      <c r="AB1" s="240" t="s">
        <v>276</v>
      </c>
      <c r="AC1" s="26"/>
      <c r="AD1" s="178"/>
      <c r="AE1" s="178"/>
    </row>
    <row r="2" spans="1:31" ht="13.5" customHeight="1" x14ac:dyDescent="0.2">
      <c r="A2" s="27" t="s">
        <v>31</v>
      </c>
      <c r="B2" s="28" t="s">
        <v>38</v>
      </c>
      <c r="C2" s="438" t="s">
        <v>98</v>
      </c>
      <c r="D2" s="438"/>
      <c r="E2" s="438"/>
      <c r="F2" s="438"/>
      <c r="G2" s="438"/>
      <c r="H2" s="438"/>
      <c r="I2" s="444" t="s">
        <v>99</v>
      </c>
      <c r="J2" s="445" t="s">
        <v>171</v>
      </c>
      <c r="K2" s="434" t="s">
        <v>62</v>
      </c>
      <c r="L2" s="434" t="s">
        <v>63</v>
      </c>
      <c r="M2" s="434" t="s">
        <v>108</v>
      </c>
      <c r="N2" s="434" t="s">
        <v>109</v>
      </c>
      <c r="O2" s="434" t="s">
        <v>64</v>
      </c>
      <c r="P2" s="449"/>
      <c r="Q2" s="27" t="s">
        <v>125</v>
      </c>
      <c r="R2" s="28" t="s">
        <v>38</v>
      </c>
      <c r="S2" s="438" t="s">
        <v>98</v>
      </c>
      <c r="T2" s="438"/>
      <c r="U2" s="438"/>
      <c r="V2" s="438"/>
      <c r="W2" s="438"/>
      <c r="X2" s="438"/>
      <c r="Y2" s="444" t="s">
        <v>99</v>
      </c>
      <c r="Z2" s="445" t="s">
        <v>171</v>
      </c>
      <c r="AA2" s="434" t="s">
        <v>62</v>
      </c>
      <c r="AB2" s="434" t="s">
        <v>63</v>
      </c>
      <c r="AC2" s="434" t="s">
        <v>108</v>
      </c>
      <c r="AD2" s="434" t="s">
        <v>109</v>
      </c>
      <c r="AE2" s="434" t="s">
        <v>64</v>
      </c>
    </row>
    <row r="3" spans="1:31" x14ac:dyDescent="0.2">
      <c r="A3" s="435"/>
      <c r="B3" s="28" t="s">
        <v>72</v>
      </c>
      <c r="C3" s="40" t="s">
        <v>96</v>
      </c>
      <c r="D3" s="40"/>
      <c r="E3" s="40"/>
      <c r="F3" s="48" t="s">
        <v>119</v>
      </c>
      <c r="G3" s="47"/>
      <c r="H3" s="40" t="s">
        <v>120</v>
      </c>
      <c r="I3" s="444"/>
      <c r="J3" s="445"/>
      <c r="K3" s="434"/>
      <c r="L3" s="434"/>
      <c r="M3" s="434"/>
      <c r="N3" s="434"/>
      <c r="O3" s="434"/>
      <c r="P3" s="449"/>
      <c r="Q3" s="435"/>
      <c r="R3" s="28" t="s">
        <v>72</v>
      </c>
      <c r="S3" s="450" t="s">
        <v>96</v>
      </c>
      <c r="T3" s="451"/>
      <c r="U3" s="451"/>
      <c r="V3" s="451"/>
      <c r="W3" s="451"/>
      <c r="X3" s="452"/>
      <c r="Y3" s="444"/>
      <c r="Z3" s="445"/>
      <c r="AA3" s="434"/>
      <c r="AB3" s="434"/>
      <c r="AC3" s="434"/>
      <c r="AD3" s="434"/>
      <c r="AE3" s="434"/>
    </row>
    <row r="4" spans="1:31" x14ac:dyDescent="0.2">
      <c r="A4" s="436"/>
      <c r="B4" s="28" t="s">
        <v>39</v>
      </c>
      <c r="C4" s="438" t="s">
        <v>97</v>
      </c>
      <c r="D4" s="438"/>
      <c r="E4" s="438"/>
      <c r="F4" s="438"/>
      <c r="G4" s="438"/>
      <c r="H4" s="438"/>
      <c r="I4" s="444"/>
      <c r="J4" s="445"/>
      <c r="K4" s="434"/>
      <c r="L4" s="434"/>
      <c r="M4" s="434"/>
      <c r="N4" s="434"/>
      <c r="O4" s="434"/>
      <c r="P4" s="449"/>
      <c r="Q4" s="436"/>
      <c r="R4" s="28" t="s">
        <v>39</v>
      </c>
      <c r="S4" s="438" t="s">
        <v>97</v>
      </c>
      <c r="T4" s="438"/>
      <c r="U4" s="438"/>
      <c r="V4" s="438"/>
      <c r="W4" s="438"/>
      <c r="X4" s="438"/>
      <c r="Y4" s="444"/>
      <c r="Z4" s="445"/>
      <c r="AA4" s="434"/>
      <c r="AB4" s="434"/>
      <c r="AC4" s="434"/>
      <c r="AD4" s="434"/>
      <c r="AE4" s="434"/>
    </row>
    <row r="5" spans="1:31" x14ac:dyDescent="0.2">
      <c r="A5" s="436"/>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9"/>
      <c r="Q5" s="436"/>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436"/>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9"/>
      <c r="Q6" s="436"/>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436"/>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9"/>
      <c r="Q7" s="436"/>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436"/>
      <c r="B8" s="28" t="s">
        <v>68</v>
      </c>
      <c r="C8" s="20" t="s">
        <v>175</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9"/>
      <c r="Q8" s="436"/>
      <c r="R8" s="28" t="s">
        <v>68</v>
      </c>
      <c r="S8" s="20" t="s">
        <v>175</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436"/>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449"/>
      <c r="Q9" s="436"/>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
      <c r="A10" s="436"/>
      <c r="B10" s="28" t="s">
        <v>56</v>
      </c>
      <c r="C10" s="21" t="s">
        <v>50</v>
      </c>
      <c r="D10" s="20"/>
      <c r="E10" s="21" t="s">
        <v>17</v>
      </c>
      <c r="F10" s="20"/>
      <c r="G10" s="442"/>
      <c r="H10" s="443"/>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9"/>
      <c r="Q10" s="436"/>
      <c r="R10" s="28" t="s">
        <v>56</v>
      </c>
      <c r="S10" s="21" t="s">
        <v>50</v>
      </c>
      <c r="T10" s="20"/>
      <c r="U10" s="21" t="s">
        <v>17</v>
      </c>
      <c r="V10" s="20"/>
      <c r="W10" s="442"/>
      <c r="X10" s="443"/>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437"/>
      <c r="B11" s="28" t="s">
        <v>57</v>
      </c>
      <c r="C11" s="439" t="s">
        <v>67</v>
      </c>
      <c r="D11" s="440"/>
      <c r="E11" s="440"/>
      <c r="F11" s="441"/>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9"/>
      <c r="Q11" s="437"/>
      <c r="R11" s="28" t="s">
        <v>57</v>
      </c>
      <c r="S11" s="439" t="s">
        <v>67</v>
      </c>
      <c r="T11" s="440"/>
      <c r="U11" s="440"/>
      <c r="V11" s="441"/>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431" t="s">
        <v>114</v>
      </c>
      <c r="B12" s="432"/>
      <c r="C12" s="432"/>
      <c r="D12" s="432"/>
      <c r="E12" s="432"/>
      <c r="F12" s="432"/>
      <c r="G12" s="432"/>
      <c r="H12" s="432"/>
      <c r="I12" s="433"/>
      <c r="J12" s="32">
        <f>SUMPRODUCT(ROUND(J5:J11,0))</f>
        <v>0</v>
      </c>
      <c r="K12" s="32">
        <f t="shared" ref="K12:O12" si="12">SUMPRODUCT(ROUND(K5:K11,0))</f>
        <v>0</v>
      </c>
      <c r="L12" s="32">
        <f t="shared" si="12"/>
        <v>0</v>
      </c>
      <c r="M12" s="32">
        <f t="shared" si="12"/>
        <v>0</v>
      </c>
      <c r="N12" s="32">
        <f t="shared" si="12"/>
        <v>0</v>
      </c>
      <c r="O12" s="32">
        <f t="shared" si="12"/>
        <v>0</v>
      </c>
      <c r="P12" s="449"/>
      <c r="Q12" s="431" t="s">
        <v>114</v>
      </c>
      <c r="R12" s="432"/>
      <c r="S12" s="432"/>
      <c r="T12" s="432"/>
      <c r="U12" s="432"/>
      <c r="V12" s="432"/>
      <c r="W12" s="432"/>
      <c r="X12" s="432"/>
      <c r="Y12" s="433"/>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438" t="s">
        <v>98</v>
      </c>
      <c r="D13" s="438"/>
      <c r="E13" s="438"/>
      <c r="F13" s="438"/>
      <c r="G13" s="438"/>
      <c r="H13" s="438"/>
      <c r="I13" s="444" t="s">
        <v>99</v>
      </c>
      <c r="J13" s="445" t="s">
        <v>171</v>
      </c>
      <c r="K13" s="434" t="s">
        <v>62</v>
      </c>
      <c r="L13" s="434" t="s">
        <v>63</v>
      </c>
      <c r="M13" s="434" t="s">
        <v>108</v>
      </c>
      <c r="N13" s="434" t="s">
        <v>109</v>
      </c>
      <c r="O13" s="434" t="s">
        <v>64</v>
      </c>
      <c r="P13" s="449"/>
      <c r="Q13" s="27" t="s">
        <v>126</v>
      </c>
      <c r="R13" s="28" t="s">
        <v>38</v>
      </c>
      <c r="S13" s="438" t="s">
        <v>98</v>
      </c>
      <c r="T13" s="438"/>
      <c r="U13" s="438"/>
      <c r="V13" s="438"/>
      <c r="W13" s="438"/>
      <c r="X13" s="438"/>
      <c r="Y13" s="444" t="s">
        <v>99</v>
      </c>
      <c r="Z13" s="445" t="s">
        <v>171</v>
      </c>
      <c r="AA13" s="434" t="s">
        <v>62</v>
      </c>
      <c r="AB13" s="434" t="s">
        <v>63</v>
      </c>
      <c r="AC13" s="434" t="s">
        <v>108</v>
      </c>
      <c r="AD13" s="434" t="s">
        <v>109</v>
      </c>
      <c r="AE13" s="434" t="s">
        <v>64</v>
      </c>
    </row>
    <row r="14" spans="1:31" x14ac:dyDescent="0.2">
      <c r="A14" s="435"/>
      <c r="B14" s="28" t="s">
        <v>72</v>
      </c>
      <c r="C14" s="40" t="s">
        <v>96</v>
      </c>
      <c r="D14" s="40"/>
      <c r="E14" s="40"/>
      <c r="F14" s="48" t="s">
        <v>119</v>
      </c>
      <c r="G14" s="47"/>
      <c r="H14" s="40" t="s">
        <v>120</v>
      </c>
      <c r="I14" s="444"/>
      <c r="J14" s="445"/>
      <c r="K14" s="434"/>
      <c r="L14" s="434"/>
      <c r="M14" s="434"/>
      <c r="N14" s="434"/>
      <c r="O14" s="434"/>
      <c r="P14" s="449"/>
      <c r="Q14" s="435"/>
      <c r="R14" s="28" t="s">
        <v>72</v>
      </c>
      <c r="S14" s="49" t="s">
        <v>96</v>
      </c>
      <c r="T14" s="50"/>
      <c r="U14" s="50"/>
      <c r="V14" s="50"/>
      <c r="W14" s="50"/>
      <c r="X14" s="51"/>
      <c r="Y14" s="444"/>
      <c r="Z14" s="445"/>
      <c r="AA14" s="434"/>
      <c r="AB14" s="434"/>
      <c r="AC14" s="434"/>
      <c r="AD14" s="434"/>
      <c r="AE14" s="434"/>
    </row>
    <row r="15" spans="1:31" x14ac:dyDescent="0.2">
      <c r="A15" s="436"/>
      <c r="B15" s="28" t="s">
        <v>39</v>
      </c>
      <c r="C15" s="438" t="s">
        <v>97</v>
      </c>
      <c r="D15" s="438"/>
      <c r="E15" s="438"/>
      <c r="F15" s="438"/>
      <c r="G15" s="438"/>
      <c r="H15" s="438"/>
      <c r="I15" s="444"/>
      <c r="J15" s="445"/>
      <c r="K15" s="434"/>
      <c r="L15" s="434"/>
      <c r="M15" s="434"/>
      <c r="N15" s="434"/>
      <c r="O15" s="434"/>
      <c r="P15" s="449"/>
      <c r="Q15" s="436"/>
      <c r="R15" s="28" t="s">
        <v>39</v>
      </c>
      <c r="S15" s="438" t="s">
        <v>97</v>
      </c>
      <c r="T15" s="438"/>
      <c r="U15" s="438"/>
      <c r="V15" s="438"/>
      <c r="W15" s="438"/>
      <c r="X15" s="438"/>
      <c r="Y15" s="444"/>
      <c r="Z15" s="445"/>
      <c r="AA15" s="434"/>
      <c r="AB15" s="434"/>
      <c r="AC15" s="434"/>
      <c r="AD15" s="434"/>
      <c r="AE15" s="434"/>
    </row>
    <row r="16" spans="1:31" x14ac:dyDescent="0.2">
      <c r="A16" s="436"/>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9"/>
      <c r="Q16" s="436"/>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436"/>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9"/>
      <c r="Q17" s="436"/>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436"/>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9"/>
      <c r="Q18" s="436"/>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436"/>
      <c r="B19" s="28" t="s">
        <v>68</v>
      </c>
      <c r="C19" s="20" t="s">
        <v>175</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9"/>
      <c r="Q19" s="436"/>
      <c r="R19" s="28" t="s">
        <v>68</v>
      </c>
      <c r="S19" s="20" t="s">
        <v>175</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436"/>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449"/>
      <c r="Q20" s="436"/>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
      <c r="A21" s="436"/>
      <c r="B21" s="28" t="s">
        <v>56</v>
      </c>
      <c r="C21" s="21" t="s">
        <v>50</v>
      </c>
      <c r="D21" s="20"/>
      <c r="E21" s="21" t="s">
        <v>17</v>
      </c>
      <c r="F21" s="20"/>
      <c r="G21" s="442"/>
      <c r="H21" s="443"/>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9"/>
      <c r="Q21" s="436"/>
      <c r="R21" s="28" t="s">
        <v>56</v>
      </c>
      <c r="S21" s="21" t="s">
        <v>50</v>
      </c>
      <c r="T21" s="20"/>
      <c r="U21" s="21" t="s">
        <v>17</v>
      </c>
      <c r="V21" s="20"/>
      <c r="W21" s="442"/>
      <c r="X21" s="443"/>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437"/>
      <c r="B22" s="28" t="s">
        <v>57</v>
      </c>
      <c r="C22" s="439" t="s">
        <v>67</v>
      </c>
      <c r="D22" s="440"/>
      <c r="E22" s="440"/>
      <c r="F22" s="441"/>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9"/>
      <c r="Q22" s="437"/>
      <c r="R22" s="28" t="s">
        <v>57</v>
      </c>
      <c r="S22" s="439" t="s">
        <v>67</v>
      </c>
      <c r="T22" s="440"/>
      <c r="U22" s="440"/>
      <c r="V22" s="441"/>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431" t="s">
        <v>115</v>
      </c>
      <c r="B23" s="432"/>
      <c r="C23" s="432"/>
      <c r="D23" s="432"/>
      <c r="E23" s="432"/>
      <c r="F23" s="432"/>
      <c r="G23" s="432"/>
      <c r="H23" s="432"/>
      <c r="I23" s="433"/>
      <c r="J23" s="32">
        <f>SUMPRODUCT(ROUND(J15:J22,0))</f>
        <v>0</v>
      </c>
      <c r="K23" s="32">
        <f t="shared" ref="K23:N23" si="30">SUMPRODUCT(ROUND(K15:K22,0))</f>
        <v>0</v>
      </c>
      <c r="L23" s="32">
        <f t="shared" si="30"/>
        <v>0</v>
      </c>
      <c r="M23" s="32">
        <f t="shared" si="30"/>
        <v>0</v>
      </c>
      <c r="N23" s="32">
        <f t="shared" si="30"/>
        <v>0</v>
      </c>
      <c r="O23" s="32">
        <f>SUMPRODUCT(ROUND(O16:O22,0))</f>
        <v>0</v>
      </c>
      <c r="P23" s="449"/>
      <c r="Q23" s="431" t="s">
        <v>115</v>
      </c>
      <c r="R23" s="432"/>
      <c r="S23" s="432"/>
      <c r="T23" s="432"/>
      <c r="U23" s="432"/>
      <c r="V23" s="432"/>
      <c r="W23" s="432"/>
      <c r="X23" s="432"/>
      <c r="Y23" s="433"/>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438" t="s">
        <v>98</v>
      </c>
      <c r="D24" s="438"/>
      <c r="E24" s="438"/>
      <c r="F24" s="438"/>
      <c r="G24" s="438"/>
      <c r="H24" s="438"/>
      <c r="I24" s="444" t="s">
        <v>99</v>
      </c>
      <c r="J24" s="445" t="s">
        <v>171</v>
      </c>
      <c r="K24" s="434" t="s">
        <v>62</v>
      </c>
      <c r="L24" s="434" t="s">
        <v>63</v>
      </c>
      <c r="M24" s="434" t="s">
        <v>108</v>
      </c>
      <c r="N24" s="434" t="s">
        <v>109</v>
      </c>
      <c r="O24" s="434" t="s">
        <v>64</v>
      </c>
      <c r="Q24" s="27" t="s">
        <v>124</v>
      </c>
      <c r="R24" s="28" t="s">
        <v>38</v>
      </c>
      <c r="S24" s="438" t="s">
        <v>98</v>
      </c>
      <c r="T24" s="438"/>
      <c r="U24" s="438"/>
      <c r="V24" s="438"/>
      <c r="W24" s="438"/>
      <c r="X24" s="438"/>
      <c r="Y24" s="444" t="s">
        <v>99</v>
      </c>
      <c r="Z24" s="445" t="s">
        <v>171</v>
      </c>
      <c r="AA24" s="434" t="s">
        <v>62</v>
      </c>
      <c r="AB24" s="434" t="s">
        <v>63</v>
      </c>
      <c r="AC24" s="434" t="s">
        <v>108</v>
      </c>
      <c r="AD24" s="434" t="s">
        <v>109</v>
      </c>
      <c r="AE24" s="434" t="s">
        <v>64</v>
      </c>
    </row>
    <row r="25" spans="1:31" x14ac:dyDescent="0.2">
      <c r="A25" s="435"/>
      <c r="B25" s="28" t="s">
        <v>72</v>
      </c>
      <c r="C25" s="40" t="s">
        <v>96</v>
      </c>
      <c r="D25" s="40"/>
      <c r="E25" s="40"/>
      <c r="F25" s="48" t="s">
        <v>119</v>
      </c>
      <c r="G25" s="47"/>
      <c r="H25" s="40" t="s">
        <v>120</v>
      </c>
      <c r="I25" s="444"/>
      <c r="J25" s="445"/>
      <c r="K25" s="434"/>
      <c r="L25" s="434"/>
      <c r="M25" s="434"/>
      <c r="N25" s="434"/>
      <c r="O25" s="434"/>
      <c r="Q25" s="435"/>
      <c r="R25" s="28" t="s">
        <v>72</v>
      </c>
      <c r="S25" s="450" t="s">
        <v>96</v>
      </c>
      <c r="T25" s="451"/>
      <c r="U25" s="451"/>
      <c r="V25" s="451"/>
      <c r="W25" s="451"/>
      <c r="X25" s="452"/>
      <c r="Y25" s="444"/>
      <c r="Z25" s="445"/>
      <c r="AA25" s="434"/>
      <c r="AB25" s="434"/>
      <c r="AC25" s="434"/>
      <c r="AD25" s="434"/>
      <c r="AE25" s="434"/>
    </row>
    <row r="26" spans="1:31" x14ac:dyDescent="0.2">
      <c r="A26" s="436"/>
      <c r="B26" s="28" t="s">
        <v>39</v>
      </c>
      <c r="C26" s="438" t="s">
        <v>97</v>
      </c>
      <c r="D26" s="438"/>
      <c r="E26" s="438"/>
      <c r="F26" s="438"/>
      <c r="G26" s="438"/>
      <c r="H26" s="438"/>
      <c r="I26" s="444"/>
      <c r="J26" s="445"/>
      <c r="K26" s="434"/>
      <c r="L26" s="434"/>
      <c r="M26" s="434"/>
      <c r="N26" s="434"/>
      <c r="O26" s="434"/>
      <c r="Q26" s="436"/>
      <c r="R26" s="28" t="s">
        <v>39</v>
      </c>
      <c r="S26" s="438" t="s">
        <v>97</v>
      </c>
      <c r="T26" s="438"/>
      <c r="U26" s="438"/>
      <c r="V26" s="438"/>
      <c r="W26" s="438"/>
      <c r="X26" s="438"/>
      <c r="Y26" s="444"/>
      <c r="Z26" s="445"/>
      <c r="AA26" s="434"/>
      <c r="AB26" s="434"/>
      <c r="AC26" s="434"/>
      <c r="AD26" s="434"/>
      <c r="AE26" s="434"/>
    </row>
    <row r="27" spans="1:31" x14ac:dyDescent="0.2">
      <c r="A27" s="436"/>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36"/>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436"/>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36"/>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436"/>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36"/>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436"/>
      <c r="B30" s="28" t="s">
        <v>68</v>
      </c>
      <c r="C30" s="20" t="s">
        <v>175</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36"/>
      <c r="R30" s="28" t="s">
        <v>68</v>
      </c>
      <c r="S30" s="20" t="s">
        <v>175</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436"/>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436"/>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
      <c r="A32" s="436"/>
      <c r="B32" s="28" t="s">
        <v>56</v>
      </c>
      <c r="C32" s="21" t="s">
        <v>50</v>
      </c>
      <c r="D32" s="20"/>
      <c r="E32" s="21" t="s">
        <v>17</v>
      </c>
      <c r="F32" s="20"/>
      <c r="G32" s="442"/>
      <c r="H32" s="443"/>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36"/>
      <c r="R32" s="28" t="s">
        <v>56</v>
      </c>
      <c r="S32" s="21" t="s">
        <v>50</v>
      </c>
      <c r="T32" s="20"/>
      <c r="U32" s="21" t="s">
        <v>17</v>
      </c>
      <c r="V32" s="20"/>
      <c r="W32" s="442"/>
      <c r="X32" s="443"/>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437"/>
      <c r="B33" s="28" t="s">
        <v>57</v>
      </c>
      <c r="C33" s="439" t="s">
        <v>67</v>
      </c>
      <c r="D33" s="440"/>
      <c r="E33" s="440"/>
      <c r="F33" s="441"/>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37"/>
      <c r="R33" s="28" t="s">
        <v>57</v>
      </c>
      <c r="S33" s="439" t="s">
        <v>67</v>
      </c>
      <c r="T33" s="440"/>
      <c r="U33" s="440"/>
      <c r="V33" s="441"/>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431" t="s">
        <v>116</v>
      </c>
      <c r="B34" s="432"/>
      <c r="C34" s="432"/>
      <c r="D34" s="432"/>
      <c r="E34" s="432"/>
      <c r="F34" s="432"/>
      <c r="G34" s="432"/>
      <c r="H34" s="432"/>
      <c r="I34" s="433"/>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31" t="s">
        <v>116</v>
      </c>
      <c r="R34" s="432"/>
      <c r="S34" s="432"/>
      <c r="T34" s="432"/>
      <c r="U34" s="432"/>
      <c r="V34" s="432"/>
      <c r="W34" s="432"/>
      <c r="X34" s="432"/>
      <c r="Y34" s="433"/>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438" t="s">
        <v>98</v>
      </c>
      <c r="D35" s="438"/>
      <c r="E35" s="438"/>
      <c r="F35" s="438"/>
      <c r="G35" s="438"/>
      <c r="H35" s="438"/>
      <c r="I35" s="444" t="s">
        <v>99</v>
      </c>
      <c r="J35" s="445" t="s">
        <v>171</v>
      </c>
      <c r="K35" s="434" t="s">
        <v>62</v>
      </c>
      <c r="L35" s="434" t="s">
        <v>63</v>
      </c>
      <c r="M35" s="434" t="s">
        <v>108</v>
      </c>
      <c r="N35" s="434" t="s">
        <v>109</v>
      </c>
      <c r="O35" s="434" t="s">
        <v>64</v>
      </c>
      <c r="Q35" s="27" t="s">
        <v>123</v>
      </c>
      <c r="R35" s="28" t="s">
        <v>38</v>
      </c>
      <c r="S35" s="438" t="s">
        <v>98</v>
      </c>
      <c r="T35" s="438"/>
      <c r="U35" s="438"/>
      <c r="V35" s="438"/>
      <c r="W35" s="438"/>
      <c r="X35" s="438"/>
      <c r="Y35" s="444" t="s">
        <v>99</v>
      </c>
      <c r="Z35" s="445" t="s">
        <v>171</v>
      </c>
      <c r="AA35" s="434" t="s">
        <v>62</v>
      </c>
      <c r="AB35" s="434" t="s">
        <v>63</v>
      </c>
      <c r="AC35" s="434" t="s">
        <v>108</v>
      </c>
      <c r="AD35" s="434" t="s">
        <v>109</v>
      </c>
      <c r="AE35" s="434" t="s">
        <v>64</v>
      </c>
    </row>
    <row r="36" spans="1:31" x14ac:dyDescent="0.2">
      <c r="A36" s="435"/>
      <c r="B36" s="28" t="s">
        <v>72</v>
      </c>
      <c r="C36" s="40" t="s">
        <v>96</v>
      </c>
      <c r="D36" s="40"/>
      <c r="E36" s="40"/>
      <c r="F36" s="48" t="s">
        <v>119</v>
      </c>
      <c r="G36" s="48"/>
      <c r="H36" s="40" t="s">
        <v>120</v>
      </c>
      <c r="I36" s="444"/>
      <c r="J36" s="445"/>
      <c r="K36" s="434"/>
      <c r="L36" s="434"/>
      <c r="M36" s="434"/>
      <c r="N36" s="434"/>
      <c r="O36" s="434"/>
      <c r="Q36" s="435"/>
      <c r="R36" s="28" t="s">
        <v>72</v>
      </c>
      <c r="S36" s="450" t="s">
        <v>96</v>
      </c>
      <c r="T36" s="451"/>
      <c r="U36" s="451"/>
      <c r="V36" s="451"/>
      <c r="W36" s="451"/>
      <c r="X36" s="452"/>
      <c r="Y36" s="444"/>
      <c r="Z36" s="445"/>
      <c r="AA36" s="434"/>
      <c r="AB36" s="434"/>
      <c r="AC36" s="434"/>
      <c r="AD36" s="434"/>
      <c r="AE36" s="434"/>
    </row>
    <row r="37" spans="1:31" x14ac:dyDescent="0.2">
      <c r="A37" s="436"/>
      <c r="B37" s="28" t="s">
        <v>39</v>
      </c>
      <c r="C37" s="438" t="s">
        <v>97</v>
      </c>
      <c r="D37" s="438"/>
      <c r="E37" s="438"/>
      <c r="F37" s="438"/>
      <c r="G37" s="438"/>
      <c r="H37" s="438"/>
      <c r="I37" s="444"/>
      <c r="J37" s="445"/>
      <c r="K37" s="434"/>
      <c r="L37" s="434"/>
      <c r="M37" s="434"/>
      <c r="N37" s="434"/>
      <c r="O37" s="434"/>
      <c r="Q37" s="436"/>
      <c r="R37" s="28" t="s">
        <v>39</v>
      </c>
      <c r="S37" s="438" t="s">
        <v>97</v>
      </c>
      <c r="T37" s="438"/>
      <c r="U37" s="438"/>
      <c r="V37" s="438"/>
      <c r="W37" s="438"/>
      <c r="X37" s="438"/>
      <c r="Y37" s="444"/>
      <c r="Z37" s="445"/>
      <c r="AA37" s="434"/>
      <c r="AB37" s="434"/>
      <c r="AC37" s="434"/>
      <c r="AD37" s="434"/>
      <c r="AE37" s="434"/>
    </row>
    <row r="38" spans="1:31" x14ac:dyDescent="0.2">
      <c r="A38" s="436"/>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36"/>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436"/>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36"/>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436"/>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36"/>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436"/>
      <c r="B41" s="28" t="s">
        <v>68</v>
      </c>
      <c r="C41" s="20" t="s">
        <v>175</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36"/>
      <c r="R41" s="28" t="s">
        <v>68</v>
      </c>
      <c r="S41" s="20" t="s">
        <v>175</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436"/>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436"/>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
      <c r="A43" s="436"/>
      <c r="B43" s="28" t="s">
        <v>56</v>
      </c>
      <c r="C43" s="21" t="s">
        <v>50</v>
      </c>
      <c r="D43" s="20"/>
      <c r="E43" s="21" t="s">
        <v>17</v>
      </c>
      <c r="F43" s="20"/>
      <c r="G43" s="442"/>
      <c r="H43" s="443"/>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36"/>
      <c r="R43" s="28" t="s">
        <v>56</v>
      </c>
      <c r="S43" s="21" t="s">
        <v>50</v>
      </c>
      <c r="T43" s="20"/>
      <c r="U43" s="21" t="s">
        <v>17</v>
      </c>
      <c r="V43" s="20"/>
      <c r="W43" s="442"/>
      <c r="X43" s="443"/>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437"/>
      <c r="B44" s="28" t="s">
        <v>57</v>
      </c>
      <c r="C44" s="439" t="s">
        <v>67</v>
      </c>
      <c r="D44" s="440"/>
      <c r="E44" s="440"/>
      <c r="F44" s="441"/>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37"/>
      <c r="R44" s="28" t="s">
        <v>57</v>
      </c>
      <c r="S44" s="439" t="s">
        <v>67</v>
      </c>
      <c r="T44" s="440"/>
      <c r="U44" s="440"/>
      <c r="V44" s="441"/>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431" t="s">
        <v>117</v>
      </c>
      <c r="B45" s="432"/>
      <c r="C45" s="432"/>
      <c r="D45" s="432"/>
      <c r="E45" s="432"/>
      <c r="F45" s="432"/>
      <c r="G45" s="432"/>
      <c r="H45" s="432"/>
      <c r="I45" s="433"/>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31" t="s">
        <v>117</v>
      </c>
      <c r="R45" s="432"/>
      <c r="S45" s="432"/>
      <c r="T45" s="432"/>
      <c r="U45" s="432"/>
      <c r="V45" s="432"/>
      <c r="W45" s="432"/>
      <c r="X45" s="432"/>
      <c r="Y45" s="433"/>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438" t="s">
        <v>98</v>
      </c>
      <c r="D46" s="438"/>
      <c r="E46" s="438"/>
      <c r="F46" s="438"/>
      <c r="G46" s="438"/>
      <c r="H46" s="438"/>
      <c r="I46" s="444" t="s">
        <v>99</v>
      </c>
      <c r="J46" s="445" t="s">
        <v>171</v>
      </c>
      <c r="K46" s="434" t="s">
        <v>62</v>
      </c>
      <c r="L46" s="434" t="s">
        <v>63</v>
      </c>
      <c r="M46" s="434" t="s">
        <v>108</v>
      </c>
      <c r="N46" s="434" t="s">
        <v>109</v>
      </c>
      <c r="O46" s="434" t="s">
        <v>64</v>
      </c>
      <c r="Q46" s="27" t="s">
        <v>122</v>
      </c>
      <c r="R46" s="28" t="s">
        <v>38</v>
      </c>
      <c r="S46" s="438" t="s">
        <v>98</v>
      </c>
      <c r="T46" s="438"/>
      <c r="U46" s="438"/>
      <c r="V46" s="438"/>
      <c r="W46" s="438"/>
      <c r="X46" s="438"/>
      <c r="Y46" s="444" t="s">
        <v>99</v>
      </c>
      <c r="Z46" s="445" t="s">
        <v>171</v>
      </c>
      <c r="AA46" s="434" t="s">
        <v>62</v>
      </c>
      <c r="AB46" s="434" t="s">
        <v>63</v>
      </c>
      <c r="AC46" s="434" t="s">
        <v>108</v>
      </c>
      <c r="AD46" s="434" t="s">
        <v>109</v>
      </c>
      <c r="AE46" s="434" t="s">
        <v>64</v>
      </c>
    </row>
    <row r="47" spans="1:31" x14ac:dyDescent="0.2">
      <c r="A47" s="435"/>
      <c r="B47" s="28" t="s">
        <v>72</v>
      </c>
      <c r="C47" s="40" t="s">
        <v>96</v>
      </c>
      <c r="D47" s="40"/>
      <c r="E47" s="40"/>
      <c r="F47" s="48" t="s">
        <v>119</v>
      </c>
      <c r="G47" s="48"/>
      <c r="H47" s="40" t="s">
        <v>120</v>
      </c>
      <c r="I47" s="444"/>
      <c r="J47" s="445"/>
      <c r="K47" s="434"/>
      <c r="L47" s="434"/>
      <c r="M47" s="434"/>
      <c r="N47" s="434"/>
      <c r="O47" s="434"/>
      <c r="Q47" s="435"/>
      <c r="R47" s="28" t="s">
        <v>72</v>
      </c>
      <c r="S47" s="450" t="s">
        <v>96</v>
      </c>
      <c r="T47" s="451"/>
      <c r="U47" s="451"/>
      <c r="V47" s="451"/>
      <c r="W47" s="451"/>
      <c r="X47" s="452"/>
      <c r="Y47" s="444"/>
      <c r="Z47" s="445"/>
      <c r="AA47" s="434"/>
      <c r="AB47" s="434"/>
      <c r="AC47" s="434"/>
      <c r="AD47" s="434"/>
      <c r="AE47" s="434"/>
    </row>
    <row r="48" spans="1:31" x14ac:dyDescent="0.2">
      <c r="A48" s="436"/>
      <c r="B48" s="28" t="s">
        <v>39</v>
      </c>
      <c r="C48" s="438" t="s">
        <v>97</v>
      </c>
      <c r="D48" s="438"/>
      <c r="E48" s="438"/>
      <c r="F48" s="438"/>
      <c r="G48" s="438"/>
      <c r="H48" s="438"/>
      <c r="I48" s="444"/>
      <c r="J48" s="445"/>
      <c r="K48" s="434"/>
      <c r="L48" s="434"/>
      <c r="M48" s="434"/>
      <c r="N48" s="434"/>
      <c r="O48" s="434"/>
      <c r="Q48" s="436"/>
      <c r="R48" s="28" t="s">
        <v>39</v>
      </c>
      <c r="S48" s="438" t="s">
        <v>97</v>
      </c>
      <c r="T48" s="438"/>
      <c r="U48" s="438"/>
      <c r="V48" s="438"/>
      <c r="W48" s="438"/>
      <c r="X48" s="438"/>
      <c r="Y48" s="444"/>
      <c r="Z48" s="445"/>
      <c r="AA48" s="434"/>
      <c r="AB48" s="434"/>
      <c r="AC48" s="434"/>
      <c r="AD48" s="434"/>
      <c r="AE48" s="434"/>
    </row>
    <row r="49" spans="1:31" x14ac:dyDescent="0.2">
      <c r="A49" s="436"/>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36"/>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436"/>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36"/>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436"/>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36"/>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436"/>
      <c r="B52" s="28" t="s">
        <v>68</v>
      </c>
      <c r="C52" s="20" t="s">
        <v>175</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36"/>
      <c r="R52" s="28" t="s">
        <v>68</v>
      </c>
      <c r="S52" s="20" t="s">
        <v>175</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436"/>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436"/>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
      <c r="A54" s="436"/>
      <c r="B54" s="28" t="s">
        <v>56</v>
      </c>
      <c r="C54" s="21" t="s">
        <v>50</v>
      </c>
      <c r="D54" s="20"/>
      <c r="E54" s="21" t="s">
        <v>17</v>
      </c>
      <c r="F54" s="20"/>
      <c r="G54" s="442"/>
      <c r="H54" s="443"/>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36"/>
      <c r="R54" s="28" t="s">
        <v>56</v>
      </c>
      <c r="S54" s="21" t="s">
        <v>50</v>
      </c>
      <c r="T54" s="20"/>
      <c r="U54" s="21" t="s">
        <v>17</v>
      </c>
      <c r="V54" s="20"/>
      <c r="W54" s="442"/>
      <c r="X54" s="443"/>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437"/>
      <c r="B55" s="28" t="s">
        <v>57</v>
      </c>
      <c r="C55" s="439" t="s">
        <v>67</v>
      </c>
      <c r="D55" s="440"/>
      <c r="E55" s="440"/>
      <c r="F55" s="441"/>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37"/>
      <c r="R55" s="28" t="s">
        <v>57</v>
      </c>
      <c r="S55" s="439" t="s">
        <v>67</v>
      </c>
      <c r="T55" s="440"/>
      <c r="U55" s="440"/>
      <c r="V55" s="441"/>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431" t="s">
        <v>118</v>
      </c>
      <c r="B56" s="432"/>
      <c r="C56" s="432"/>
      <c r="D56" s="432"/>
      <c r="E56" s="432"/>
      <c r="F56" s="432"/>
      <c r="G56" s="432"/>
      <c r="H56" s="432"/>
      <c r="I56" s="433"/>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31" t="s">
        <v>118</v>
      </c>
      <c r="R56" s="432"/>
      <c r="S56" s="432"/>
      <c r="T56" s="432"/>
      <c r="U56" s="432"/>
      <c r="V56" s="432"/>
      <c r="W56" s="432"/>
      <c r="X56" s="432"/>
      <c r="Y56" s="433"/>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431" t="s">
        <v>247</v>
      </c>
      <c r="B58" s="432"/>
      <c r="C58" s="432"/>
      <c r="D58" s="432"/>
      <c r="E58" s="432"/>
      <c r="F58" s="432"/>
      <c r="G58" s="432"/>
      <c r="H58" s="432"/>
      <c r="I58" s="433"/>
      <c r="J58" s="32">
        <f>SUMPRODUCT(ROUND(J12+J23+J34+J45+J56,0))</f>
        <v>0</v>
      </c>
      <c r="K58" s="32">
        <f t="shared" ref="K58:N58" si="102">SUMPRODUCT(ROUND(K12+K23+K34+K45+K56,0))</f>
        <v>0</v>
      </c>
      <c r="L58" s="32">
        <f t="shared" si="102"/>
        <v>0</v>
      </c>
      <c r="M58" s="32">
        <f t="shared" si="102"/>
        <v>0</v>
      </c>
      <c r="N58" s="32">
        <f t="shared" si="102"/>
        <v>0</v>
      </c>
      <c r="O58" s="33">
        <f>SUMPRODUCT(ROUND(J58:N58,0))</f>
        <v>0</v>
      </c>
      <c r="Q58" s="431" t="s">
        <v>248</v>
      </c>
      <c r="R58" s="432"/>
      <c r="S58" s="432"/>
      <c r="T58" s="432"/>
      <c r="U58" s="432"/>
      <c r="V58" s="432"/>
      <c r="W58" s="432"/>
      <c r="X58" s="432"/>
      <c r="Y58" s="433"/>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446" t="s">
        <v>121</v>
      </c>
      <c r="B60" s="447"/>
      <c r="C60" s="447"/>
      <c r="D60" s="447"/>
      <c r="E60" s="447"/>
      <c r="F60" s="447"/>
      <c r="G60" s="447"/>
      <c r="H60" s="447"/>
      <c r="I60" s="448"/>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
      <c r="A61" s="446" t="s">
        <v>129</v>
      </c>
      <c r="B61" s="447"/>
      <c r="C61" s="447"/>
      <c r="D61" s="447"/>
      <c r="E61" s="447"/>
      <c r="F61" s="447"/>
      <c r="G61" s="447"/>
      <c r="H61" s="447"/>
      <c r="I61" s="448"/>
      <c r="J61" s="232">
        <f>J58-J60</f>
        <v>0</v>
      </c>
      <c r="K61" s="232">
        <f t="shared" ref="K61:O61" si="104">K58-K60</f>
        <v>0</v>
      </c>
      <c r="L61" s="232">
        <f t="shared" si="104"/>
        <v>0</v>
      </c>
      <c r="M61" s="232">
        <f t="shared" si="104"/>
        <v>0</v>
      </c>
      <c r="N61" s="232">
        <f t="shared" si="104"/>
        <v>0</v>
      </c>
      <c r="O61" s="232">
        <f t="shared" si="104"/>
        <v>0</v>
      </c>
    </row>
    <row r="63" spans="1:31" x14ac:dyDescent="0.2">
      <c r="E63" s="3" t="s">
        <v>18</v>
      </c>
    </row>
    <row r="65" spans="2:2" x14ac:dyDescent="0.2">
      <c r="B65" t="s">
        <v>18</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B971FB37-90FA-4096-B510-D03BC90EFA5D}">
      <formula1>"Yes, No"</formula1>
    </dataValidation>
  </dataValidations>
  <hyperlinks>
    <hyperlink ref="L1" r:id="rId1" xr:uid="{80806563-995B-4BBD-B5DA-2D6EFDF276DF}"/>
    <hyperlink ref="AB1" r:id="rId2" xr:uid="{749C0297-2DE0-4C48-9678-600393515D79}"/>
    <hyperlink ref="X1" r:id="rId3" xr:uid="{DBC5CA2F-1BC9-4777-8AEC-D5BBC2D721DD}"/>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34C2AA7-7375-4829-87AF-3AA86AEB241B}">
          <x14:formula1>
            <xm:f>Lists!$D$33:$D$41</xm:f>
          </x14:formula1>
          <xm:sqref>Y49:Y55 I5:I11 I16:I22 I27:I33 I38:I44 I49:I55 Y5:Y11 Y16:Y22 Y27:Y33 Y38:Y44</xm:sqref>
        </x14:dataValidation>
        <x14:dataValidation type="list" allowBlank="1" showInputMessage="1" showErrorMessage="1" xr:uid="{72C9D319-152A-4DC2-A74D-EA4FC92B27F7}">
          <x14:formula1>
            <xm:f>Lists!#REF!</xm:f>
          </x14:formula1>
          <xm:sqref>I1 Y1 I88:I1048576 I59 I62:I86</xm:sqref>
        </x14:dataValidation>
        <x14:dataValidation type="list" allowBlank="1" showInputMessage="1" showErrorMessage="1" xr:uid="{11C7C5D8-53D0-4780-8467-E91ABCB4CE91}">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168</v>
      </c>
      <c r="B2" s="2">
        <v>0.32</v>
      </c>
      <c r="E2" s="234"/>
    </row>
    <row r="3" spans="1:8" x14ac:dyDescent="0.2">
      <c r="A3" s="1" t="s">
        <v>169</v>
      </c>
      <c r="B3" s="2">
        <v>0.36</v>
      </c>
      <c r="E3" s="234"/>
    </row>
    <row r="4" spans="1:8" x14ac:dyDescent="0.2">
      <c r="A4" s="1" t="s">
        <v>257</v>
      </c>
      <c r="B4" s="2">
        <v>0.42</v>
      </c>
      <c r="E4" s="234"/>
    </row>
    <row r="5" spans="1:8" x14ac:dyDescent="0.2">
      <c r="A5" s="1" t="s">
        <v>258</v>
      </c>
      <c r="B5" s="4">
        <v>0.18</v>
      </c>
      <c r="E5" s="234"/>
    </row>
    <row r="6" spans="1:8" x14ac:dyDescent="0.2">
      <c r="A6" s="1" t="s">
        <v>271</v>
      </c>
      <c r="B6" s="2">
        <v>0.18</v>
      </c>
    </row>
    <row r="7" spans="1:8" x14ac:dyDescent="0.2">
      <c r="A7" s="1" t="s">
        <v>270</v>
      </c>
      <c r="B7" s="2">
        <v>7.6499999999999999E-2</v>
      </c>
      <c r="D7" s="3" t="s">
        <v>18</v>
      </c>
      <c r="E7" s="3" t="s">
        <v>18</v>
      </c>
      <c r="F7" s="3" t="s">
        <v>18</v>
      </c>
    </row>
    <row r="8" spans="1:8" x14ac:dyDescent="0.2">
      <c r="A8" s="1" t="s">
        <v>259</v>
      </c>
      <c r="B8" s="2">
        <v>0.44</v>
      </c>
    </row>
    <row r="9" spans="1:8" x14ac:dyDescent="0.2">
      <c r="A9" s="1" t="s">
        <v>260</v>
      </c>
      <c r="B9" s="2">
        <v>0.34</v>
      </c>
      <c r="D9" s="6" t="s">
        <v>59</v>
      </c>
      <c r="E9" s="6" t="s">
        <v>42</v>
      </c>
      <c r="F9" s="6" t="s">
        <v>41</v>
      </c>
      <c r="G9" s="6" t="s">
        <v>60</v>
      </c>
      <c r="H9" s="6" t="s">
        <v>61</v>
      </c>
    </row>
    <row r="10" spans="1:8" x14ac:dyDescent="0.2">
      <c r="A10" s="1" t="s">
        <v>261</v>
      </c>
      <c r="B10" s="2">
        <v>0.35</v>
      </c>
      <c r="D10" s="3" t="s">
        <v>172</v>
      </c>
      <c r="E10" s="5">
        <v>0.26</v>
      </c>
      <c r="F10" s="5">
        <v>40</v>
      </c>
      <c r="G10" s="5">
        <v>200</v>
      </c>
      <c r="H10" s="5">
        <v>800</v>
      </c>
    </row>
    <row r="11" spans="1:8" x14ac:dyDescent="0.2">
      <c r="A11" s="1" t="s">
        <v>262</v>
      </c>
      <c r="B11" s="2">
        <v>0.49</v>
      </c>
      <c r="D11" s="3" t="s">
        <v>149</v>
      </c>
      <c r="E11" s="5">
        <v>0.26</v>
      </c>
      <c r="F11" s="5">
        <v>50</v>
      </c>
      <c r="G11" s="5">
        <v>250</v>
      </c>
      <c r="H11" s="5">
        <v>1000</v>
      </c>
    </row>
    <row r="12" spans="1:8" x14ac:dyDescent="0.2">
      <c r="A12" s="1" t="s">
        <v>263</v>
      </c>
      <c r="B12" s="2">
        <v>0.39</v>
      </c>
      <c r="D12" s="3" t="s">
        <v>173</v>
      </c>
      <c r="E12" s="5">
        <v>0.26</v>
      </c>
      <c r="F12" s="5">
        <v>50</v>
      </c>
      <c r="G12" s="5">
        <v>250</v>
      </c>
      <c r="H12" s="5">
        <v>1000</v>
      </c>
    </row>
    <row r="13" spans="1:8" x14ac:dyDescent="0.2">
      <c r="A13" s="1" t="s">
        <v>264</v>
      </c>
      <c r="B13" s="4">
        <v>0.45</v>
      </c>
      <c r="D13" s="3" t="s">
        <v>174</v>
      </c>
      <c r="E13" s="5">
        <v>0.26</v>
      </c>
      <c r="F13" s="5">
        <v>130</v>
      </c>
      <c r="G13" s="5">
        <v>650</v>
      </c>
      <c r="H13" s="5">
        <v>2600</v>
      </c>
    </row>
    <row r="14" spans="1:8" x14ac:dyDescent="0.2">
      <c r="A14" s="1" t="s">
        <v>265</v>
      </c>
      <c r="B14" s="2">
        <v>0.18</v>
      </c>
      <c r="D14" s="3" t="s">
        <v>175</v>
      </c>
      <c r="E14" s="177">
        <v>0.35</v>
      </c>
    </row>
    <row r="15" spans="1:8" x14ac:dyDescent="0.2">
      <c r="A15" s="1" t="s">
        <v>266</v>
      </c>
      <c r="B15" s="2">
        <v>0.08</v>
      </c>
      <c r="D15" s="3" t="s">
        <v>176</v>
      </c>
      <c r="E15" s="177">
        <v>0.7</v>
      </c>
      <c r="F15" s="5"/>
      <c r="G15" s="5"/>
      <c r="H15" s="5"/>
    </row>
    <row r="16" spans="1:8" x14ac:dyDescent="0.2">
      <c r="A16" s="1" t="s">
        <v>267</v>
      </c>
      <c r="B16" s="2">
        <v>7.6499999999999999E-2</v>
      </c>
    </row>
    <row r="17" spans="1:6" x14ac:dyDescent="0.2">
      <c r="A17" s="1" t="s">
        <v>268</v>
      </c>
      <c r="B17" s="2">
        <v>7.6499999999999999E-2</v>
      </c>
    </row>
    <row r="18" spans="1:6" x14ac:dyDescent="0.2">
      <c r="A18" s="1" t="s">
        <v>269</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272</v>
      </c>
      <c r="E27" s="105">
        <v>0.17499999999999999</v>
      </c>
    </row>
    <row r="28" spans="1:6" x14ac:dyDescent="0.2">
      <c r="D28" s="3" t="s">
        <v>147</v>
      </c>
      <c r="E28" s="105">
        <v>0.26</v>
      </c>
    </row>
    <row r="29" spans="1:6" x14ac:dyDescent="0.2">
      <c r="D29" s="3" t="s">
        <v>148</v>
      </c>
      <c r="E29" s="105">
        <v>0.08</v>
      </c>
    </row>
    <row r="30" spans="1:6" x14ac:dyDescent="0.2">
      <c r="D30" s="3" t="s">
        <v>190</v>
      </c>
      <c r="E30" s="121"/>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03/28/2025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2025-03-28T15:05:48Z</cp:lastPrinted>
  <dcterms:created xsi:type="dcterms:W3CDTF">2010-06-24T03:21:47Z</dcterms:created>
  <dcterms:modified xsi:type="dcterms:W3CDTF">2025-03-28T18:12:29Z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