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codeName="ThisWorkbook" defaultThemeVersion="124226"/>
  <mc:AlternateContent xmlns:mc="http://schemas.openxmlformats.org/markup-compatibility/2006">
    <mc:Choice Requires="x15">
      <x15ac:absPath xmlns:x15ac="http://schemas.microsoft.com/office/spreadsheetml/2010/11/ac" url="W:\RSPGroups\Preaward\03_Proposal Materials\Budget Templates\Budget Templates_FY27\"/>
    </mc:Choice>
  </mc:AlternateContent>
  <xr:revisionPtr revIDLastSave="0" documentId="13_ncr:1_{E3066110-51A5-49F3-A8E0-2B1A810B5F22}" xr6:coauthVersionLast="47" xr6:coauthVersionMax="47" xr10:uidLastSave="{00000000-0000-0000-0000-000000000000}"/>
  <bookViews>
    <workbookView xWindow="-120" yWindow="-120" windowWidth="38640" windowHeight="21120" tabRatio="747" xr2:uid="{00000000-000D-0000-FFFF-FFFF00000000}"/>
  </bookViews>
  <sheets>
    <sheet name="Instructions" sheetId="26" r:id="rId1"/>
    <sheet name="Year One" sheetId="1" r:id="rId2"/>
    <sheet name="Year Two" sheetId="18" r:id="rId3"/>
    <sheet name="Year Three" sheetId="19" r:id="rId4"/>
    <sheet name="Year Four" sheetId="20" r:id="rId5"/>
    <sheet name="Year Five" sheetId="21" r:id="rId6"/>
    <sheet name="All Years" sheetId="27" r:id="rId7"/>
    <sheet name="Cost Share" sheetId="23" r:id="rId8"/>
    <sheet name="Travel" sheetId="16" r:id="rId9"/>
    <sheet name="Lists" sheetId="14" r:id="rId10"/>
  </sheets>
  <externalReferences>
    <externalReference r:id="rId11"/>
  </externalReferences>
  <definedNames>
    <definedName name="BaseType" localSheetId="6">'[1]Year One'!$J$92</definedName>
    <definedName name="BaseType">'Year One'!$J$94</definedName>
    <definedName name="Dates" localSheetId="6">'[1]Year One'!$I$2</definedName>
    <definedName name="Dates">'Year One'!$I$2</definedName>
    <definedName name="Employment_Classification">Lists!$A:$A</definedName>
    <definedName name="Faculty">Lists!$A$2:$B$3</definedName>
    <definedName name="Faculty_Classification">Lists!$A$1:$B$3</definedName>
    <definedName name="GAOne">'Year One'!$C$32</definedName>
    <definedName name="GARate">'Year One'!$F$32</definedName>
    <definedName name="GATwo">'Year One'!$C$33</definedName>
    <definedName name="PI" localSheetId="6">'[1]Year One'!$I$4</definedName>
    <definedName name="PI">'Year One'!$I$4</definedName>
    <definedName name="_xlnm.Print_Area" localSheetId="6">'All Years'!$A$1:$P$109</definedName>
    <definedName name="_xlnm.Print_Area" localSheetId="7">'Cost Share'!$A$1:$N$204</definedName>
    <definedName name="_xlnm.Print_Area" localSheetId="0">Instructions!$A$1:$F$78</definedName>
    <definedName name="_xlnm.Print_Area" localSheetId="9">Lists!$A$1:$I$50</definedName>
    <definedName name="_xlnm.Print_Area" localSheetId="8">Travel!$A$1:$O$61</definedName>
    <definedName name="_xlnm.Print_Area" localSheetId="5">'Year Five'!$A$1:$O$106</definedName>
    <definedName name="_xlnm.Print_Area" localSheetId="4">'Year Four'!$A$1:$O$106</definedName>
    <definedName name="_xlnm.Print_Area" localSheetId="1">'Year One'!$A$1:$O$106</definedName>
    <definedName name="_xlnm.Print_Area" localSheetId="3">'Year Three'!$A$1:$O$106</definedName>
    <definedName name="_xlnm.Print_Area" localSheetId="2">'Year Two'!$A$1:$O$106</definedName>
    <definedName name="Sponsor" localSheetId="6">'[1]Year One'!$I$3</definedName>
    <definedName name="Sponsor">'Year One'!$I$3</definedName>
    <definedName name="Title">'Year One'!$C$3</definedName>
    <definedName name="Update" localSheetId="6">'[1]Year One'!$A$97</definedName>
    <definedName name="Update">'Year One'!$A$99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6" i="27" l="1"/>
  <c r="O86" i="27" s="1"/>
  <c r="K86" i="27"/>
  <c r="L86" i="27"/>
  <c r="M86" i="27"/>
  <c r="N86" i="27"/>
  <c r="P86" i="27"/>
  <c r="J87" i="27"/>
  <c r="O87" i="27" s="1"/>
  <c r="K87" i="27"/>
  <c r="L87" i="27"/>
  <c r="M87" i="27"/>
  <c r="N87" i="27"/>
  <c r="P87" i="27"/>
  <c r="X42" i="16"/>
  <c r="D52" i="16"/>
  <c r="D19" i="16"/>
  <c r="F30" i="23" l="1"/>
  <c r="F29" i="23"/>
  <c r="K21" i="1" l="1"/>
  <c r="K20" i="1"/>
  <c r="K19" i="1"/>
  <c r="K18" i="1"/>
  <c r="K17" i="1"/>
  <c r="K12" i="1"/>
  <c r="K11" i="1"/>
  <c r="K10" i="1"/>
  <c r="K9" i="1"/>
  <c r="K8" i="1"/>
  <c r="K7" i="1"/>
  <c r="M4" i="27" l="1"/>
  <c r="M3" i="27"/>
  <c r="M2" i="27"/>
  <c r="C3" i="27"/>
  <c r="L4" i="21"/>
  <c r="L3" i="21"/>
  <c r="C3" i="21"/>
  <c r="L2" i="21"/>
  <c r="L4" i="20"/>
  <c r="L3" i="20"/>
  <c r="C3" i="20"/>
  <c r="L2" i="20"/>
  <c r="L4" i="19"/>
  <c r="L3" i="19"/>
  <c r="C3" i="19"/>
  <c r="L2" i="19"/>
  <c r="L4" i="18"/>
  <c r="L3" i="18"/>
  <c r="L2" i="18"/>
  <c r="C3" i="18"/>
  <c r="B88" i="27" l="1"/>
  <c r="B78" i="27" l="1"/>
  <c r="B79" i="27"/>
  <c r="B80" i="27"/>
  <c r="B81" i="27"/>
  <c r="B82" i="27"/>
  <c r="B83" i="27"/>
  <c r="B77" i="27"/>
  <c r="H8" i="21" l="1"/>
  <c r="H9" i="21"/>
  <c r="H10" i="21"/>
  <c r="H11" i="21"/>
  <c r="H12" i="21"/>
  <c r="H8" i="20"/>
  <c r="H9" i="20"/>
  <c r="H10" i="20"/>
  <c r="H11" i="20"/>
  <c r="H12" i="20"/>
  <c r="A102" i="27" l="1"/>
  <c r="B97" i="27" l="1"/>
  <c r="G97" i="27" s="1"/>
  <c r="P78" i="27" l="1"/>
  <c r="P79" i="27"/>
  <c r="P80" i="27"/>
  <c r="P81" i="27"/>
  <c r="P82" i="27"/>
  <c r="P83" i="27"/>
  <c r="P84" i="27"/>
  <c r="P85" i="27"/>
  <c r="P88" i="27"/>
  <c r="P77" i="27"/>
  <c r="N78" i="27"/>
  <c r="N79" i="27"/>
  <c r="N80" i="27"/>
  <c r="N81" i="27"/>
  <c r="N82" i="27"/>
  <c r="N83" i="27"/>
  <c r="N84" i="27"/>
  <c r="N85" i="27"/>
  <c r="N88" i="27"/>
  <c r="N77" i="27"/>
  <c r="M78" i="27"/>
  <c r="M79" i="27"/>
  <c r="M80" i="27"/>
  <c r="M81" i="27"/>
  <c r="M82" i="27"/>
  <c r="M83" i="27"/>
  <c r="M84" i="27"/>
  <c r="M85" i="27"/>
  <c r="M88" i="27"/>
  <c r="M77" i="27"/>
  <c r="L78" i="27"/>
  <c r="L79" i="27"/>
  <c r="L80" i="27"/>
  <c r="L81" i="27"/>
  <c r="L82" i="27"/>
  <c r="L83" i="27"/>
  <c r="L84" i="27"/>
  <c r="L85" i="27"/>
  <c r="L88" i="27"/>
  <c r="L77" i="27"/>
  <c r="K78" i="27"/>
  <c r="K79" i="27"/>
  <c r="K80" i="27"/>
  <c r="K81" i="27"/>
  <c r="K82" i="27"/>
  <c r="K83" i="27"/>
  <c r="K84" i="27"/>
  <c r="K85" i="27"/>
  <c r="K88" i="27"/>
  <c r="K77" i="27"/>
  <c r="J78" i="27"/>
  <c r="J79" i="27"/>
  <c r="J80" i="27"/>
  <c r="J81" i="27"/>
  <c r="J82" i="27"/>
  <c r="J83" i="27"/>
  <c r="J84" i="27"/>
  <c r="J85" i="27"/>
  <c r="J88" i="27"/>
  <c r="J77" i="27"/>
  <c r="P70" i="27"/>
  <c r="P71" i="27"/>
  <c r="P72" i="27"/>
  <c r="P69" i="27"/>
  <c r="P62" i="27"/>
  <c r="P63" i="27"/>
  <c r="P64" i="27"/>
  <c r="P61" i="27"/>
  <c r="N70" i="27"/>
  <c r="N71" i="27"/>
  <c r="N72" i="27"/>
  <c r="N69" i="27"/>
  <c r="M70" i="27"/>
  <c r="M71" i="27"/>
  <c r="M72" i="27"/>
  <c r="M69" i="27"/>
  <c r="L70" i="27"/>
  <c r="L71" i="27"/>
  <c r="L72" i="27"/>
  <c r="L69" i="27"/>
  <c r="K70" i="27"/>
  <c r="K71" i="27"/>
  <c r="K72" i="27"/>
  <c r="K69" i="27"/>
  <c r="J70" i="27"/>
  <c r="J71" i="27"/>
  <c r="J72" i="27"/>
  <c r="J69" i="27"/>
  <c r="N62" i="27"/>
  <c r="N63" i="27"/>
  <c r="N64" i="27"/>
  <c r="N61" i="27"/>
  <c r="M62" i="27"/>
  <c r="M63" i="27"/>
  <c r="M64" i="27"/>
  <c r="M61" i="27"/>
  <c r="M66" i="27" s="1"/>
  <c r="L62" i="27"/>
  <c r="L63" i="27"/>
  <c r="L64" i="27"/>
  <c r="L61" i="27"/>
  <c r="K62" i="27"/>
  <c r="K63" i="27"/>
  <c r="K64" i="27"/>
  <c r="K61" i="27"/>
  <c r="J62" i="27"/>
  <c r="J63" i="27"/>
  <c r="J64" i="27"/>
  <c r="J61" i="27"/>
  <c r="P56" i="27"/>
  <c r="P55" i="27"/>
  <c r="P47" i="27"/>
  <c r="P48" i="27"/>
  <c r="P49" i="27"/>
  <c r="P50" i="27"/>
  <c r="P46" i="27"/>
  <c r="N47" i="27"/>
  <c r="N48" i="27"/>
  <c r="N49" i="27"/>
  <c r="N50" i="27"/>
  <c r="N46" i="27"/>
  <c r="M47" i="27"/>
  <c r="M48" i="27"/>
  <c r="M49" i="27"/>
  <c r="M50" i="27"/>
  <c r="M46" i="27"/>
  <c r="L47" i="27"/>
  <c r="L48" i="27"/>
  <c r="L49" i="27"/>
  <c r="L50" i="27"/>
  <c r="L46" i="27"/>
  <c r="K47" i="27"/>
  <c r="K48" i="27"/>
  <c r="K49" i="27"/>
  <c r="K50" i="27"/>
  <c r="K46" i="27"/>
  <c r="J47" i="27"/>
  <c r="J48" i="27"/>
  <c r="J49" i="27"/>
  <c r="J50" i="27"/>
  <c r="J46" i="27"/>
  <c r="P41" i="27"/>
  <c r="P43" i="27" s="1"/>
  <c r="L66" i="27" l="1"/>
  <c r="M74" i="27"/>
  <c r="L74" i="27"/>
  <c r="O82" i="27"/>
  <c r="K66" i="27"/>
  <c r="K52" i="27"/>
  <c r="J52" i="27"/>
  <c r="J74" i="27"/>
  <c r="L52" i="27"/>
  <c r="M52" i="27"/>
  <c r="N66" i="27"/>
  <c r="O83" i="27"/>
  <c r="M90" i="27"/>
  <c r="J66" i="27"/>
  <c r="L90" i="27"/>
  <c r="K74" i="27"/>
  <c r="K90" i="27"/>
  <c r="N90" i="27"/>
  <c r="N52" i="27"/>
  <c r="N74" i="27"/>
  <c r="O50" i="27"/>
  <c r="O46" i="27"/>
  <c r="O62" i="27"/>
  <c r="O84" i="27"/>
  <c r="O81" i="27"/>
  <c r="O80" i="27"/>
  <c r="P74" i="27"/>
  <c r="O49" i="27"/>
  <c r="O88" i="27"/>
  <c r="O70" i="27"/>
  <c r="O72" i="27"/>
  <c r="O48" i="27"/>
  <c r="O71" i="27"/>
  <c r="O47" i="27"/>
  <c r="O79" i="27"/>
  <c r="O77" i="27"/>
  <c r="O85" i="27"/>
  <c r="O64" i="27"/>
  <c r="O78" i="27"/>
  <c r="O63" i="27"/>
  <c r="O69" i="27"/>
  <c r="J90" i="27"/>
  <c r="O61" i="27"/>
  <c r="B18" i="27"/>
  <c r="B19" i="27"/>
  <c r="B20" i="27"/>
  <c r="B21" i="27"/>
  <c r="B17" i="27"/>
  <c r="B8" i="27"/>
  <c r="B9" i="27"/>
  <c r="B10" i="27"/>
  <c r="B11" i="27"/>
  <c r="B12" i="27"/>
  <c r="B7" i="27"/>
  <c r="P58" i="27"/>
  <c r="O66" i="27" l="1"/>
  <c r="O90" i="27"/>
  <c r="O74" i="27"/>
  <c r="P90" i="27"/>
  <c r="O52" i="27"/>
  <c r="P66" i="27"/>
  <c r="P52" i="27"/>
  <c r="D52" i="14" l="1"/>
  <c r="A99" i="21"/>
  <c r="A99" i="20"/>
  <c r="A99" i="19"/>
  <c r="A99" i="18"/>
  <c r="N40" i="1" l="1"/>
  <c r="J41" i="27" s="1"/>
  <c r="E94" i="1" l="1"/>
  <c r="J94" i="1"/>
  <c r="D97" i="27" l="1"/>
  <c r="J94" i="21"/>
  <c r="J94" i="19"/>
  <c r="J94" i="20"/>
  <c r="J94" i="18"/>
  <c r="C15" i="23"/>
  <c r="C185" i="23" s="1"/>
  <c r="C16" i="23"/>
  <c r="C186" i="23" s="1"/>
  <c r="C17" i="23"/>
  <c r="C187" i="23" s="1"/>
  <c r="C18" i="23"/>
  <c r="C188" i="23" s="1"/>
  <c r="C5" i="23"/>
  <c r="C175" i="23" s="1"/>
  <c r="C6" i="23"/>
  <c r="C176" i="23" s="1"/>
  <c r="C7" i="23"/>
  <c r="C177" i="23" s="1"/>
  <c r="C8" i="23"/>
  <c r="C178" i="23" s="1"/>
  <c r="C9" i="23"/>
  <c r="C179" i="23" s="1"/>
  <c r="C18" i="21"/>
  <c r="C151" i="23" s="1"/>
  <c r="C19" i="21"/>
  <c r="C152" i="23" s="1"/>
  <c r="C20" i="21"/>
  <c r="C153" i="23" s="1"/>
  <c r="C21" i="21"/>
  <c r="C154" i="23" s="1"/>
  <c r="C8" i="21"/>
  <c r="C141" i="23" s="1"/>
  <c r="C9" i="21"/>
  <c r="C142" i="23" s="1"/>
  <c r="C10" i="21"/>
  <c r="C143" i="23" s="1"/>
  <c r="C11" i="21"/>
  <c r="C144" i="23" s="1"/>
  <c r="C12" i="21"/>
  <c r="C145" i="23" s="1"/>
  <c r="C18" i="20"/>
  <c r="C117" i="23" s="1"/>
  <c r="C19" i="20"/>
  <c r="C118" i="23" s="1"/>
  <c r="C20" i="20"/>
  <c r="C119" i="23" s="1"/>
  <c r="C21" i="20"/>
  <c r="C120" i="23" s="1"/>
  <c r="C8" i="20"/>
  <c r="C107" i="23" s="1"/>
  <c r="C9" i="20"/>
  <c r="C108" i="23" s="1"/>
  <c r="C10" i="20"/>
  <c r="C109" i="23" s="1"/>
  <c r="C11" i="20"/>
  <c r="C110" i="23" s="1"/>
  <c r="C12" i="20"/>
  <c r="C111" i="23" s="1"/>
  <c r="C18" i="19"/>
  <c r="C83" i="23" s="1"/>
  <c r="C19" i="19"/>
  <c r="C84" i="23" s="1"/>
  <c r="C20" i="19"/>
  <c r="C85" i="23" s="1"/>
  <c r="C21" i="19"/>
  <c r="C86" i="23" s="1"/>
  <c r="C8" i="19"/>
  <c r="C73" i="23" s="1"/>
  <c r="C9" i="19"/>
  <c r="C74" i="23" s="1"/>
  <c r="C10" i="19"/>
  <c r="C75" i="23" s="1"/>
  <c r="C11" i="19"/>
  <c r="C76" i="23" s="1"/>
  <c r="C12" i="19"/>
  <c r="C77" i="23" s="1"/>
  <c r="C18" i="18"/>
  <c r="C49" i="23" s="1"/>
  <c r="C19" i="18"/>
  <c r="C50" i="23" s="1"/>
  <c r="C20" i="18"/>
  <c r="C51" i="23" s="1"/>
  <c r="C21" i="18"/>
  <c r="C52" i="23" s="1"/>
  <c r="C8" i="18"/>
  <c r="C39" i="23" s="1"/>
  <c r="C9" i="18"/>
  <c r="C40" i="23" s="1"/>
  <c r="C10" i="18"/>
  <c r="C41" i="23" s="1"/>
  <c r="C11" i="18"/>
  <c r="C42" i="23" s="1"/>
  <c r="C12" i="18"/>
  <c r="C43" i="23" s="1"/>
  <c r="J160" i="23" l="1"/>
  <c r="J161" i="23"/>
  <c r="J162" i="23"/>
  <c r="J159" i="23"/>
  <c r="J126" i="23"/>
  <c r="J127" i="23"/>
  <c r="J128" i="23"/>
  <c r="J125" i="23"/>
  <c r="J92" i="23"/>
  <c r="J93" i="23"/>
  <c r="J94" i="23"/>
  <c r="J91" i="23"/>
  <c r="J58" i="23"/>
  <c r="J59" i="23"/>
  <c r="J60" i="23"/>
  <c r="J57" i="23"/>
  <c r="J24" i="23"/>
  <c r="J25" i="23"/>
  <c r="J26" i="23"/>
  <c r="J23" i="23"/>
  <c r="O89" i="21"/>
  <c r="O73" i="21"/>
  <c r="O65" i="21"/>
  <c r="O57" i="21"/>
  <c r="O51" i="21"/>
  <c r="N89" i="21"/>
  <c r="N73" i="21"/>
  <c r="N65" i="21"/>
  <c r="N51" i="21"/>
  <c r="J27" i="21"/>
  <c r="K27" i="27" s="1"/>
  <c r="J28" i="21"/>
  <c r="K28" i="27" s="1"/>
  <c r="J29" i="21"/>
  <c r="K29" i="27" s="1"/>
  <c r="J26" i="21"/>
  <c r="K26" i="27" s="1"/>
  <c r="O89" i="20"/>
  <c r="O73" i="20"/>
  <c r="O65" i="20"/>
  <c r="O57" i="20"/>
  <c r="O51" i="20"/>
  <c r="N89" i="20"/>
  <c r="N73" i="20"/>
  <c r="N65" i="20"/>
  <c r="N51" i="20"/>
  <c r="J27" i="20"/>
  <c r="I27" i="27" s="1"/>
  <c r="J28" i="20"/>
  <c r="I28" i="27" s="1"/>
  <c r="J29" i="20"/>
  <c r="I29" i="27" s="1"/>
  <c r="J26" i="20"/>
  <c r="I26" i="27" s="1"/>
  <c r="O89" i="19"/>
  <c r="O73" i="19"/>
  <c r="O65" i="19"/>
  <c r="O57" i="19"/>
  <c r="O51" i="19"/>
  <c r="N89" i="19"/>
  <c r="N73" i="19"/>
  <c r="N65" i="19"/>
  <c r="N51" i="19"/>
  <c r="J27" i="19"/>
  <c r="G27" i="27" s="1"/>
  <c r="J28" i="19"/>
  <c r="G28" i="27" s="1"/>
  <c r="J29" i="19"/>
  <c r="G29" i="27" s="1"/>
  <c r="J26" i="19"/>
  <c r="G26" i="27" s="1"/>
  <c r="O89" i="18"/>
  <c r="O73" i="18"/>
  <c r="O65" i="18"/>
  <c r="O57" i="18"/>
  <c r="O51" i="18"/>
  <c r="N89" i="18"/>
  <c r="N73" i="18"/>
  <c r="N65" i="18"/>
  <c r="N51" i="18"/>
  <c r="J27" i="18"/>
  <c r="E27" i="27" s="1"/>
  <c r="J28" i="18"/>
  <c r="E28" i="27" s="1"/>
  <c r="J29" i="18"/>
  <c r="E29" i="27" s="1"/>
  <c r="J26" i="18"/>
  <c r="E26" i="27" s="1"/>
  <c r="O89" i="1"/>
  <c r="O73" i="1"/>
  <c r="O65" i="1"/>
  <c r="O57" i="1"/>
  <c r="O51" i="1"/>
  <c r="N89" i="1"/>
  <c r="N73" i="1"/>
  <c r="N65" i="1"/>
  <c r="N51" i="1"/>
  <c r="N42" i="1"/>
  <c r="J27" i="1"/>
  <c r="C27" i="27" s="1"/>
  <c r="M27" i="27" s="1"/>
  <c r="O27" i="27" s="1"/>
  <c r="J28" i="1"/>
  <c r="C28" i="27" s="1"/>
  <c r="J29" i="1"/>
  <c r="C29" i="27" s="1"/>
  <c r="J26" i="1"/>
  <c r="C26" i="27" s="1"/>
  <c r="M29" i="27" l="1"/>
  <c r="O29" i="27" s="1"/>
  <c r="M28" i="27"/>
  <c r="O28" i="27" s="1"/>
  <c r="M26" i="27"/>
  <c r="O26" i="27" s="1"/>
  <c r="J193" i="23"/>
  <c r="N193" i="23" s="1"/>
  <c r="J196" i="23"/>
  <c r="N196" i="23" s="1"/>
  <c r="J195" i="23"/>
  <c r="N195" i="23" s="1"/>
  <c r="J194" i="23"/>
  <c r="N194" i="23" s="1"/>
  <c r="B87" i="18" l="1"/>
  <c r="B82" i="18"/>
  <c r="B81" i="18"/>
  <c r="B80" i="18"/>
  <c r="B79" i="18"/>
  <c r="B78" i="18"/>
  <c r="B77" i="18"/>
  <c r="B76" i="18"/>
  <c r="B87" i="19"/>
  <c r="B82" i="19"/>
  <c r="B81" i="19"/>
  <c r="B80" i="19"/>
  <c r="B79" i="19"/>
  <c r="B78" i="19"/>
  <c r="B77" i="19"/>
  <c r="B76" i="19"/>
  <c r="B87" i="20"/>
  <c r="B82" i="20"/>
  <c r="B81" i="20"/>
  <c r="B80" i="20"/>
  <c r="B79" i="20"/>
  <c r="B78" i="20"/>
  <c r="B77" i="20"/>
  <c r="B76" i="20"/>
  <c r="B87" i="21"/>
  <c r="B77" i="21"/>
  <c r="B78" i="21"/>
  <c r="B79" i="21"/>
  <c r="B80" i="21"/>
  <c r="B81" i="21"/>
  <c r="B82" i="21"/>
  <c r="B76" i="21"/>
  <c r="B94" i="21" l="1"/>
  <c r="B94" i="20"/>
  <c r="B94" i="19"/>
  <c r="B94" i="18"/>
  <c r="J18" i="1" l="1"/>
  <c r="C18" i="27" s="1"/>
  <c r="J19" i="1"/>
  <c r="C19" i="27" s="1"/>
  <c r="J20" i="1"/>
  <c r="C20" i="27" s="1"/>
  <c r="J21" i="1"/>
  <c r="C21" i="27" s="1"/>
  <c r="J17" i="1"/>
  <c r="C17" i="27" s="1"/>
  <c r="J8" i="1"/>
  <c r="C8" i="27" s="1"/>
  <c r="J9" i="1"/>
  <c r="C9" i="27" s="1"/>
  <c r="J10" i="1"/>
  <c r="C10" i="27" s="1"/>
  <c r="J11" i="1"/>
  <c r="C11" i="27" s="1"/>
  <c r="J12" i="1"/>
  <c r="C12" i="27" s="1"/>
  <c r="J7" i="1"/>
  <c r="C7" i="27" s="1"/>
  <c r="C23" i="27" l="1"/>
  <c r="C14" i="27"/>
  <c r="I7" i="18"/>
  <c r="I38" i="23" l="1"/>
  <c r="J38" i="23" s="1"/>
  <c r="J7" i="18"/>
  <c r="E7" i="27" s="1"/>
  <c r="H8" i="19"/>
  <c r="H9" i="19"/>
  <c r="H10" i="19"/>
  <c r="H11" i="19"/>
  <c r="H12" i="19"/>
  <c r="H8" i="18"/>
  <c r="H9" i="18"/>
  <c r="H10" i="18"/>
  <c r="H11" i="18"/>
  <c r="H12" i="18"/>
  <c r="H8" i="1"/>
  <c r="H9" i="1"/>
  <c r="H10" i="1"/>
  <c r="H11" i="1"/>
  <c r="H12" i="1"/>
  <c r="I8" i="18"/>
  <c r="O42" i="18"/>
  <c r="O42" i="1"/>
  <c r="O42" i="19"/>
  <c r="O42" i="20"/>
  <c r="O42" i="21"/>
  <c r="I4" i="23"/>
  <c r="J4" i="23" s="1"/>
  <c r="I5" i="23"/>
  <c r="J5" i="23" s="1"/>
  <c r="I14" i="23"/>
  <c r="J14" i="23" s="1"/>
  <c r="I17" i="18"/>
  <c r="J11" i="16"/>
  <c r="D8" i="16"/>
  <c r="J8" i="16" s="1"/>
  <c r="H9" i="16"/>
  <c r="J9" i="16" s="1"/>
  <c r="J16" i="16"/>
  <c r="J17" i="16"/>
  <c r="J22" i="16"/>
  <c r="J28" i="16"/>
  <c r="D30" i="16"/>
  <c r="J30" i="16" s="1"/>
  <c r="J32" i="16"/>
  <c r="J33" i="16"/>
  <c r="H31" i="16"/>
  <c r="J31" i="16" s="1"/>
  <c r="J38" i="16"/>
  <c r="J39" i="16"/>
  <c r="J44" i="16"/>
  <c r="J49" i="16"/>
  <c r="J50" i="16"/>
  <c r="J51" i="16"/>
  <c r="J52" i="16"/>
  <c r="H53" i="16"/>
  <c r="J53" i="16" s="1"/>
  <c r="J54" i="16"/>
  <c r="J55" i="16"/>
  <c r="K11" i="16"/>
  <c r="K8" i="16"/>
  <c r="K9" i="16"/>
  <c r="K16" i="16"/>
  <c r="K17" i="16"/>
  <c r="K22" i="16"/>
  <c r="K28" i="16"/>
  <c r="K30" i="16"/>
  <c r="K32" i="16"/>
  <c r="K33" i="16"/>
  <c r="K31" i="16"/>
  <c r="K38" i="16"/>
  <c r="K39" i="16"/>
  <c r="K42" i="16"/>
  <c r="K44" i="16"/>
  <c r="K49" i="16"/>
  <c r="K50" i="16"/>
  <c r="K51" i="16"/>
  <c r="K52" i="16"/>
  <c r="K53" i="16"/>
  <c r="K54" i="16"/>
  <c r="K55" i="16"/>
  <c r="L11" i="16"/>
  <c r="L8" i="16"/>
  <c r="L9" i="16"/>
  <c r="L16" i="16"/>
  <c r="L17" i="16"/>
  <c r="L22" i="16"/>
  <c r="L28" i="16"/>
  <c r="L30" i="16"/>
  <c r="L32" i="16"/>
  <c r="L33" i="16"/>
  <c r="L31" i="16"/>
  <c r="L38" i="16"/>
  <c r="L39" i="16"/>
  <c r="L42" i="16"/>
  <c r="L44" i="16"/>
  <c r="L49" i="16"/>
  <c r="L50" i="16"/>
  <c r="L51" i="16"/>
  <c r="L52" i="16"/>
  <c r="L53" i="16"/>
  <c r="L54" i="16"/>
  <c r="L55" i="16"/>
  <c r="M11" i="16"/>
  <c r="M8" i="16"/>
  <c r="M9" i="16"/>
  <c r="M16" i="16"/>
  <c r="M17" i="16"/>
  <c r="M22" i="16"/>
  <c r="M28" i="16"/>
  <c r="M30" i="16"/>
  <c r="M32" i="16"/>
  <c r="M33" i="16"/>
  <c r="M31" i="16"/>
  <c r="M38" i="16"/>
  <c r="M39" i="16"/>
  <c r="M42" i="16"/>
  <c r="M44" i="16"/>
  <c r="M49" i="16"/>
  <c r="M50" i="16"/>
  <c r="M51" i="16"/>
  <c r="M52" i="16"/>
  <c r="M53" i="16"/>
  <c r="M54" i="16"/>
  <c r="M55" i="16"/>
  <c r="N11" i="16"/>
  <c r="N8" i="16"/>
  <c r="N9" i="16"/>
  <c r="N16" i="16"/>
  <c r="N17" i="16"/>
  <c r="N22" i="16"/>
  <c r="N28" i="16"/>
  <c r="N30" i="16"/>
  <c r="N32" i="16"/>
  <c r="N33" i="16"/>
  <c r="N31" i="16"/>
  <c r="N38" i="16"/>
  <c r="N39" i="16"/>
  <c r="N42" i="16"/>
  <c r="N44" i="16"/>
  <c r="N49" i="16"/>
  <c r="N50" i="16"/>
  <c r="N51" i="16"/>
  <c r="N52" i="16"/>
  <c r="N53" i="16"/>
  <c r="N54" i="16"/>
  <c r="N55" i="16"/>
  <c r="Z5" i="16"/>
  <c r="Z10" i="16"/>
  <c r="Z11" i="16"/>
  <c r="T8" i="16"/>
  <c r="Z8" i="16" s="1"/>
  <c r="X9" i="16"/>
  <c r="Z9" i="16" s="1"/>
  <c r="Z16" i="16"/>
  <c r="Z21" i="16"/>
  <c r="Z22" i="16"/>
  <c r="T19" i="16"/>
  <c r="Z19" i="16" s="1"/>
  <c r="X20" i="16"/>
  <c r="Z20" i="16" s="1"/>
  <c r="Z27" i="16"/>
  <c r="T30" i="16"/>
  <c r="Z30" i="16" s="1"/>
  <c r="X31" i="16"/>
  <c r="Z31" i="16" s="1"/>
  <c r="Z38" i="16"/>
  <c r="Z44" i="16"/>
  <c r="T41" i="16"/>
  <c r="Z41" i="16" s="1"/>
  <c r="Z42" i="16"/>
  <c r="Z49" i="16"/>
  <c r="Z55" i="16"/>
  <c r="T52" i="16"/>
  <c r="Z52" i="16" s="1"/>
  <c r="X53" i="16"/>
  <c r="Z53" i="16" s="1"/>
  <c r="AA5" i="16"/>
  <c r="AA10" i="16"/>
  <c r="AA11" i="16"/>
  <c r="AA8" i="16"/>
  <c r="AA9" i="16"/>
  <c r="AA16" i="16"/>
  <c r="AA21" i="16"/>
  <c r="AA22" i="16"/>
  <c r="AA19" i="16"/>
  <c r="AA20" i="16"/>
  <c r="AA27" i="16"/>
  <c r="AA30" i="16"/>
  <c r="AA31" i="16"/>
  <c r="AA38" i="16"/>
  <c r="AA44" i="16"/>
  <c r="AA41" i="16"/>
  <c r="AA42" i="16"/>
  <c r="AA49" i="16"/>
  <c r="AA55" i="16"/>
  <c r="AA52" i="16"/>
  <c r="AA53" i="16"/>
  <c r="AB5" i="16"/>
  <c r="AB10" i="16"/>
  <c r="AB11" i="16"/>
  <c r="AB8" i="16"/>
  <c r="AB9" i="16"/>
  <c r="AB16" i="16"/>
  <c r="AB21" i="16"/>
  <c r="AB22" i="16"/>
  <c r="AB19" i="16"/>
  <c r="AB20" i="16"/>
  <c r="AB27" i="16"/>
  <c r="AB30" i="16"/>
  <c r="AB31" i="16"/>
  <c r="AB38" i="16"/>
  <c r="AB44" i="16"/>
  <c r="AB41" i="16"/>
  <c r="AB42" i="16"/>
  <c r="AB49" i="16"/>
  <c r="AB55" i="16"/>
  <c r="AB52" i="16"/>
  <c r="AB53" i="16"/>
  <c r="AC5" i="16"/>
  <c r="AC10" i="16"/>
  <c r="AC11" i="16"/>
  <c r="AC8" i="16"/>
  <c r="AC9" i="16"/>
  <c r="AC16" i="16"/>
  <c r="AC21" i="16"/>
  <c r="AC22" i="16"/>
  <c r="AC19" i="16"/>
  <c r="AC20" i="16"/>
  <c r="AC27" i="16"/>
  <c r="AC30" i="16"/>
  <c r="AC31" i="16"/>
  <c r="AC38" i="16"/>
  <c r="AC44" i="16"/>
  <c r="AC41" i="16"/>
  <c r="AC42" i="16"/>
  <c r="AC49" i="16"/>
  <c r="AC55" i="16"/>
  <c r="AC52" i="16"/>
  <c r="AC53" i="16"/>
  <c r="AD5" i="16"/>
  <c r="AD10" i="16"/>
  <c r="AD11" i="16"/>
  <c r="AD8" i="16"/>
  <c r="AD9" i="16"/>
  <c r="AD16" i="16"/>
  <c r="AD21" i="16"/>
  <c r="AD22" i="16"/>
  <c r="AD19" i="16"/>
  <c r="AD20" i="16"/>
  <c r="AD27" i="16"/>
  <c r="AD30" i="16"/>
  <c r="AD31" i="16"/>
  <c r="AD38" i="16"/>
  <c r="AD44" i="16"/>
  <c r="AD41" i="16"/>
  <c r="AD42" i="16"/>
  <c r="AD49" i="16"/>
  <c r="AD55" i="16"/>
  <c r="AD52" i="16"/>
  <c r="AD53" i="16"/>
  <c r="J29" i="23"/>
  <c r="Z6" i="16"/>
  <c r="Z7" i="16"/>
  <c r="Z17" i="16"/>
  <c r="Z18" i="16"/>
  <c r="Z28" i="16"/>
  <c r="Z29" i="16"/>
  <c r="Z32" i="16"/>
  <c r="Z33" i="16"/>
  <c r="Z39" i="16"/>
  <c r="Z40" i="16"/>
  <c r="Z43" i="16"/>
  <c r="Z50" i="16"/>
  <c r="Z51" i="16"/>
  <c r="Z54" i="16"/>
  <c r="AA6" i="16"/>
  <c r="AA7" i="16"/>
  <c r="AA17" i="16"/>
  <c r="AA18" i="16"/>
  <c r="AA28" i="16"/>
  <c r="AA29" i="16"/>
  <c r="AA32" i="16"/>
  <c r="AA33" i="16"/>
  <c r="AA39" i="16"/>
  <c r="AA40" i="16"/>
  <c r="AA43" i="16"/>
  <c r="AA50" i="16"/>
  <c r="AA51" i="16"/>
  <c r="AA54" i="16"/>
  <c r="AB6" i="16"/>
  <c r="AB7" i="16"/>
  <c r="AB17" i="16"/>
  <c r="AB18" i="16"/>
  <c r="AB28" i="16"/>
  <c r="AB29" i="16"/>
  <c r="AB32" i="16"/>
  <c r="AB33" i="16"/>
  <c r="AB39" i="16"/>
  <c r="AB40" i="16"/>
  <c r="AB43" i="16"/>
  <c r="AB50" i="16"/>
  <c r="AB51" i="16"/>
  <c r="AB54" i="16"/>
  <c r="AC6" i="16"/>
  <c r="AC7" i="16"/>
  <c r="AC17" i="16"/>
  <c r="AC18" i="16"/>
  <c r="AC28" i="16"/>
  <c r="AC29" i="16"/>
  <c r="AC32" i="16"/>
  <c r="AC33" i="16"/>
  <c r="AC39" i="16"/>
  <c r="AC40" i="16"/>
  <c r="AC43" i="16"/>
  <c r="AC50" i="16"/>
  <c r="AC51" i="16"/>
  <c r="AC54" i="16"/>
  <c r="AD6" i="16"/>
  <c r="AD7" i="16"/>
  <c r="AD17" i="16"/>
  <c r="AD18" i="16"/>
  <c r="AD28" i="16"/>
  <c r="AD29" i="16"/>
  <c r="AD32" i="16"/>
  <c r="AD33" i="16"/>
  <c r="AD39" i="16"/>
  <c r="AD40" i="16"/>
  <c r="AD43" i="16"/>
  <c r="AD50" i="16"/>
  <c r="AD51" i="16"/>
  <c r="AD54" i="16"/>
  <c r="J5" i="16"/>
  <c r="J6" i="16"/>
  <c r="J7" i="16"/>
  <c r="J10" i="16"/>
  <c r="J19" i="16"/>
  <c r="H20" i="16"/>
  <c r="J20" i="16" s="1"/>
  <c r="J18" i="16"/>
  <c r="J21" i="16"/>
  <c r="J27" i="16"/>
  <c r="J29" i="16"/>
  <c r="D41" i="16"/>
  <c r="J41" i="16" s="1"/>
  <c r="H42" i="16"/>
  <c r="J42" i="16" s="1"/>
  <c r="J40" i="16"/>
  <c r="J43" i="16"/>
  <c r="K5" i="16"/>
  <c r="K6" i="16"/>
  <c r="K7" i="16"/>
  <c r="K10" i="16"/>
  <c r="K19" i="16"/>
  <c r="K20" i="16"/>
  <c r="K18" i="16"/>
  <c r="K21" i="16"/>
  <c r="K27" i="16"/>
  <c r="K29" i="16"/>
  <c r="K41" i="16"/>
  <c r="K40" i="16"/>
  <c r="K43" i="16"/>
  <c r="L5" i="16"/>
  <c r="L6" i="16"/>
  <c r="L7" i="16"/>
  <c r="L10" i="16"/>
  <c r="L19" i="16"/>
  <c r="L20" i="16"/>
  <c r="L18" i="16"/>
  <c r="L21" i="16"/>
  <c r="L27" i="16"/>
  <c r="L29" i="16"/>
  <c r="L41" i="16"/>
  <c r="L40" i="16"/>
  <c r="L43" i="16"/>
  <c r="M5" i="16"/>
  <c r="M6" i="16"/>
  <c r="M7" i="16"/>
  <c r="M10" i="16"/>
  <c r="M19" i="16"/>
  <c r="M20" i="16"/>
  <c r="M18" i="16"/>
  <c r="M21" i="16"/>
  <c r="M27" i="16"/>
  <c r="M29" i="16"/>
  <c r="M41" i="16"/>
  <c r="M40" i="16"/>
  <c r="M43" i="16"/>
  <c r="N5" i="16"/>
  <c r="N6" i="16"/>
  <c r="N7" i="16"/>
  <c r="N10" i="16"/>
  <c r="N19" i="16"/>
  <c r="N20" i="16"/>
  <c r="N18" i="16"/>
  <c r="N21" i="16"/>
  <c r="N27" i="16"/>
  <c r="N29" i="16"/>
  <c r="N41" i="16"/>
  <c r="N40" i="16"/>
  <c r="N43" i="16"/>
  <c r="J30" i="23"/>
  <c r="N23" i="23"/>
  <c r="O26" i="1" s="1"/>
  <c r="N57" i="23"/>
  <c r="O26" i="18" s="1"/>
  <c r="N91" i="23"/>
  <c r="O26" i="19" s="1"/>
  <c r="N125" i="23"/>
  <c r="O26" i="20" s="1"/>
  <c r="N159" i="23"/>
  <c r="O26" i="21" s="1"/>
  <c r="K18" i="18"/>
  <c r="K49" i="23" s="1"/>
  <c r="M21" i="1"/>
  <c r="D21" i="27" s="1"/>
  <c r="K14" i="23"/>
  <c r="K7" i="23"/>
  <c r="M12" i="1"/>
  <c r="D12" i="27" s="1"/>
  <c r="F17" i="1"/>
  <c r="F17" i="19"/>
  <c r="F17" i="20"/>
  <c r="F17" i="21"/>
  <c r="H7" i="1"/>
  <c r="H7" i="19"/>
  <c r="H7" i="20"/>
  <c r="H7" i="21"/>
  <c r="E8" i="1"/>
  <c r="E8" i="18"/>
  <c r="E8" i="19"/>
  <c r="E7" i="1"/>
  <c r="E7" i="19"/>
  <c r="E7" i="20"/>
  <c r="E7" i="21"/>
  <c r="J33" i="1"/>
  <c r="C33" i="27" s="1"/>
  <c r="J32" i="1"/>
  <c r="C32" i="27" s="1"/>
  <c r="N26" i="1"/>
  <c r="N26" i="18"/>
  <c r="B18" i="20"/>
  <c r="B117" i="23" s="1"/>
  <c r="B19" i="20"/>
  <c r="B118" i="23" s="1"/>
  <c r="B20" i="20"/>
  <c r="B119" i="23" s="1"/>
  <c r="B21" i="20"/>
  <c r="B120" i="23" s="1"/>
  <c r="B17" i="20"/>
  <c r="B116" i="23" s="1"/>
  <c r="C17" i="19"/>
  <c r="C82" i="23" s="1"/>
  <c r="C7" i="19"/>
  <c r="C72" i="23" s="1"/>
  <c r="B8" i="19"/>
  <c r="B73" i="23" s="1"/>
  <c r="B17" i="19"/>
  <c r="B82" i="23" s="1"/>
  <c r="B7" i="19"/>
  <c r="B72" i="23" s="1"/>
  <c r="I15" i="23"/>
  <c r="J15" i="23" s="1"/>
  <c r="I16" i="23"/>
  <c r="J16" i="23" s="1"/>
  <c r="I17" i="23"/>
  <c r="J17" i="23" s="1"/>
  <c r="I18" i="23"/>
  <c r="J18" i="23" s="1"/>
  <c r="C14" i="23"/>
  <c r="C184" i="23" s="1"/>
  <c r="B15" i="23"/>
  <c r="B185" i="23" s="1"/>
  <c r="B16" i="23"/>
  <c r="B186" i="23" s="1"/>
  <c r="B17" i="23"/>
  <c r="B187" i="23" s="1"/>
  <c r="B18" i="23"/>
  <c r="B188" i="23" s="1"/>
  <c r="B14" i="23"/>
  <c r="B184" i="23" s="1"/>
  <c r="I6" i="23"/>
  <c r="J6" i="23" s="1"/>
  <c r="I7" i="23"/>
  <c r="J7" i="23" s="1"/>
  <c r="I8" i="23"/>
  <c r="J8" i="23" s="1"/>
  <c r="I9" i="23"/>
  <c r="J9" i="23" s="1"/>
  <c r="C4" i="23"/>
  <c r="C174" i="23" s="1"/>
  <c r="B5" i="23"/>
  <c r="B175" i="23" s="1"/>
  <c r="B6" i="23"/>
  <c r="B176" i="23" s="1"/>
  <c r="B7" i="23"/>
  <c r="B177" i="23" s="1"/>
  <c r="B8" i="23"/>
  <c r="B178" i="23" s="1"/>
  <c r="B9" i="23"/>
  <c r="B179" i="23" s="1"/>
  <c r="B4" i="23"/>
  <c r="B174" i="23" s="1"/>
  <c r="N160" i="23"/>
  <c r="O27" i="21" s="1"/>
  <c r="N161" i="23"/>
  <c r="O28" i="21" s="1"/>
  <c r="N162" i="23"/>
  <c r="O29" i="21" s="1"/>
  <c r="F154" i="23"/>
  <c r="F153" i="23"/>
  <c r="F152" i="23"/>
  <c r="F151" i="23"/>
  <c r="F150" i="23"/>
  <c r="E145" i="23"/>
  <c r="E144" i="23"/>
  <c r="E143" i="23"/>
  <c r="E142" i="23"/>
  <c r="E141" i="23"/>
  <c r="E140" i="23"/>
  <c r="N126" i="23"/>
  <c r="O27" i="20" s="1"/>
  <c r="N127" i="23"/>
  <c r="O28" i="20" s="1"/>
  <c r="N128" i="23"/>
  <c r="O29" i="20" s="1"/>
  <c r="F120" i="23"/>
  <c r="F119" i="23"/>
  <c r="F118" i="23"/>
  <c r="F117" i="23"/>
  <c r="F116" i="23"/>
  <c r="E111" i="23"/>
  <c r="E110" i="23"/>
  <c r="E109" i="23"/>
  <c r="E108" i="23"/>
  <c r="E107" i="23"/>
  <c r="E106" i="23"/>
  <c r="N92" i="23"/>
  <c r="O27" i="19" s="1"/>
  <c r="N93" i="23"/>
  <c r="O28" i="19" s="1"/>
  <c r="N94" i="23"/>
  <c r="O29" i="19" s="1"/>
  <c r="F86" i="23"/>
  <c r="F85" i="23"/>
  <c r="F84" i="23"/>
  <c r="F83" i="23"/>
  <c r="F82" i="23"/>
  <c r="E77" i="23"/>
  <c r="E76" i="23"/>
  <c r="E75" i="23"/>
  <c r="E74" i="23"/>
  <c r="E73" i="23"/>
  <c r="E72" i="23"/>
  <c r="N58" i="23"/>
  <c r="O27" i="18" s="1"/>
  <c r="N59" i="23"/>
  <c r="O28" i="18" s="1"/>
  <c r="N60" i="23"/>
  <c r="O29" i="18" s="1"/>
  <c r="F52" i="23"/>
  <c r="F51" i="23"/>
  <c r="F50" i="23"/>
  <c r="F49" i="23"/>
  <c r="F48" i="23"/>
  <c r="E43" i="23"/>
  <c r="E42" i="23"/>
  <c r="E41" i="23"/>
  <c r="E40" i="23"/>
  <c r="E39" i="23"/>
  <c r="E38" i="23"/>
  <c r="N24" i="23"/>
  <c r="O27" i="1" s="1"/>
  <c r="N25" i="23"/>
  <c r="O28" i="1" s="1"/>
  <c r="N26" i="23"/>
  <c r="O29" i="1" s="1"/>
  <c r="F18" i="23"/>
  <c r="F17" i="23"/>
  <c r="F16" i="23"/>
  <c r="F15" i="23"/>
  <c r="F14" i="23"/>
  <c r="E9" i="23"/>
  <c r="E8" i="23"/>
  <c r="E7" i="23"/>
  <c r="E6" i="23"/>
  <c r="E5" i="23"/>
  <c r="E4" i="23"/>
  <c r="O54" i="16"/>
  <c r="C7" i="18"/>
  <c r="C38" i="23" s="1"/>
  <c r="C17" i="21"/>
  <c r="C150" i="23" s="1"/>
  <c r="B18" i="21"/>
  <c r="B151" i="23" s="1"/>
  <c r="B19" i="21"/>
  <c r="B152" i="23" s="1"/>
  <c r="B20" i="21"/>
  <c r="B153" i="23" s="1"/>
  <c r="B21" i="21"/>
  <c r="B154" i="23" s="1"/>
  <c r="B17" i="21"/>
  <c r="B150" i="23" s="1"/>
  <c r="C7" i="21"/>
  <c r="C140" i="23" s="1"/>
  <c r="B8" i="21"/>
  <c r="B141" i="23" s="1"/>
  <c r="B9" i="21"/>
  <c r="B142" i="23" s="1"/>
  <c r="B10" i="21"/>
  <c r="B143" i="23" s="1"/>
  <c r="B11" i="21"/>
  <c r="B144" i="23" s="1"/>
  <c r="B12" i="21"/>
  <c r="B145" i="23" s="1"/>
  <c r="B7" i="21"/>
  <c r="B140" i="23" s="1"/>
  <c r="C17" i="20"/>
  <c r="C116" i="23" s="1"/>
  <c r="C7" i="20"/>
  <c r="C106" i="23" s="1"/>
  <c r="B8" i="20"/>
  <c r="B107" i="23" s="1"/>
  <c r="B9" i="20"/>
  <c r="B108" i="23" s="1"/>
  <c r="B10" i="20"/>
  <c r="B109" i="23" s="1"/>
  <c r="B11" i="20"/>
  <c r="B110" i="23" s="1"/>
  <c r="B12" i="20"/>
  <c r="B111" i="23" s="1"/>
  <c r="B7" i="20"/>
  <c r="B106" i="23" s="1"/>
  <c r="B18" i="19"/>
  <c r="B83" i="23" s="1"/>
  <c r="B19" i="19"/>
  <c r="B84" i="23" s="1"/>
  <c r="B20" i="19"/>
  <c r="B85" i="23" s="1"/>
  <c r="B21" i="19"/>
  <c r="B86" i="23" s="1"/>
  <c r="B9" i="19"/>
  <c r="B74" i="23" s="1"/>
  <c r="B10" i="19"/>
  <c r="B75" i="23" s="1"/>
  <c r="B11" i="19"/>
  <c r="B76" i="23" s="1"/>
  <c r="B12" i="19"/>
  <c r="B77" i="23" s="1"/>
  <c r="C17" i="18"/>
  <c r="C48" i="23" s="1"/>
  <c r="B18" i="18"/>
  <c r="B49" i="23" s="1"/>
  <c r="B19" i="18"/>
  <c r="B50" i="23" s="1"/>
  <c r="B20" i="18"/>
  <c r="B51" i="23" s="1"/>
  <c r="B21" i="18"/>
  <c r="B52" i="23" s="1"/>
  <c r="B17" i="18"/>
  <c r="B48" i="23" s="1"/>
  <c r="B8" i="18"/>
  <c r="B39" i="23" s="1"/>
  <c r="B9" i="18"/>
  <c r="B40" i="23" s="1"/>
  <c r="B10" i="18"/>
  <c r="B41" i="23" s="1"/>
  <c r="B11" i="18"/>
  <c r="B42" i="23" s="1"/>
  <c r="B12" i="18"/>
  <c r="B43" i="23" s="1"/>
  <c r="B7" i="18"/>
  <c r="B38" i="23" s="1"/>
  <c r="N26" i="21"/>
  <c r="N27" i="21"/>
  <c r="N28" i="21"/>
  <c r="N29" i="21"/>
  <c r="F21" i="21"/>
  <c r="F20" i="21"/>
  <c r="F19" i="21"/>
  <c r="F18" i="21"/>
  <c r="E12" i="21"/>
  <c r="E11" i="21"/>
  <c r="E10" i="21"/>
  <c r="E9" i="21"/>
  <c r="E8" i="21"/>
  <c r="I18" i="18"/>
  <c r="I19" i="18"/>
  <c r="I20" i="18"/>
  <c r="I21" i="18"/>
  <c r="I9" i="18"/>
  <c r="I10" i="18"/>
  <c r="I11" i="18"/>
  <c r="I12" i="18"/>
  <c r="N26" i="20"/>
  <c r="N27" i="20"/>
  <c r="N28" i="20"/>
  <c r="N29" i="20"/>
  <c r="F21" i="20"/>
  <c r="F20" i="20"/>
  <c r="F19" i="20"/>
  <c r="F18" i="20"/>
  <c r="E12" i="20"/>
  <c r="E11" i="20"/>
  <c r="E10" i="20"/>
  <c r="E9" i="20"/>
  <c r="E8" i="20"/>
  <c r="N26" i="19"/>
  <c r="N27" i="19"/>
  <c r="N28" i="19"/>
  <c r="N29" i="19"/>
  <c r="F21" i="19"/>
  <c r="F20" i="19"/>
  <c r="F19" i="19"/>
  <c r="F18" i="19"/>
  <c r="E12" i="19"/>
  <c r="E11" i="19"/>
  <c r="E10" i="19"/>
  <c r="E9" i="19"/>
  <c r="D40" i="18"/>
  <c r="N40" i="18" s="1"/>
  <c r="K41" i="27" s="1"/>
  <c r="N27" i="18"/>
  <c r="N28" i="18"/>
  <c r="N29" i="18"/>
  <c r="F21" i="18"/>
  <c r="F20" i="18"/>
  <c r="F19" i="18"/>
  <c r="F18" i="18"/>
  <c r="F17" i="18"/>
  <c r="E12" i="18"/>
  <c r="E11" i="18"/>
  <c r="E10" i="18"/>
  <c r="E9" i="18"/>
  <c r="H7" i="18"/>
  <c r="E7" i="18"/>
  <c r="N27" i="1"/>
  <c r="N28" i="1"/>
  <c r="N29" i="1"/>
  <c r="F18" i="1"/>
  <c r="F19" i="1"/>
  <c r="F20" i="1"/>
  <c r="F21" i="1"/>
  <c r="E9" i="1"/>
  <c r="E10" i="1"/>
  <c r="E11" i="1"/>
  <c r="E12" i="1"/>
  <c r="O27" i="16" l="1"/>
  <c r="O10" i="16"/>
  <c r="E176" i="23"/>
  <c r="E177" i="23"/>
  <c r="E178" i="23"/>
  <c r="P29" i="27"/>
  <c r="P26" i="27"/>
  <c r="P28" i="27"/>
  <c r="P27" i="27"/>
  <c r="C35" i="27"/>
  <c r="C38" i="27" s="1"/>
  <c r="E94" i="21"/>
  <c r="E94" i="18"/>
  <c r="E94" i="20"/>
  <c r="E94" i="19"/>
  <c r="I18" i="19"/>
  <c r="I49" i="23"/>
  <c r="J49" i="23" s="1"/>
  <c r="J18" i="18"/>
  <c r="E18" i="27" s="1"/>
  <c r="E179" i="23"/>
  <c r="M7" i="23"/>
  <c r="N7" i="23" s="1"/>
  <c r="O10" i="1" s="1"/>
  <c r="F184" i="23"/>
  <c r="F185" i="23"/>
  <c r="I21" i="19"/>
  <c r="I86" i="23" s="1"/>
  <c r="J86" i="23" s="1"/>
  <c r="I52" i="23"/>
  <c r="J52" i="23" s="1"/>
  <c r="J21" i="18"/>
  <c r="E21" i="27" s="1"/>
  <c r="F186" i="23"/>
  <c r="I39" i="23"/>
  <c r="J39" i="23" s="1"/>
  <c r="J8" i="18"/>
  <c r="E8" i="27" s="1"/>
  <c r="I19" i="19"/>
  <c r="I84" i="23" s="1"/>
  <c r="J84" i="23" s="1"/>
  <c r="I50" i="23"/>
  <c r="J50" i="23" s="1"/>
  <c r="J19" i="18"/>
  <c r="E19" i="27" s="1"/>
  <c r="F187" i="23"/>
  <c r="AE40" i="16"/>
  <c r="AE22" i="16"/>
  <c r="I12" i="19"/>
  <c r="I77" i="23" s="1"/>
  <c r="J77" i="23" s="1"/>
  <c r="I43" i="23"/>
  <c r="J43" i="23" s="1"/>
  <c r="J12" i="18"/>
  <c r="E12" i="27" s="1"/>
  <c r="F188" i="23"/>
  <c r="I11" i="19"/>
  <c r="I76" i="23" s="1"/>
  <c r="J76" i="23" s="1"/>
  <c r="I42" i="23"/>
  <c r="J42" i="23" s="1"/>
  <c r="J11" i="18"/>
  <c r="E11" i="27" s="1"/>
  <c r="I48" i="23"/>
  <c r="J48" i="23" s="1"/>
  <c r="J17" i="18"/>
  <c r="E17" i="27" s="1"/>
  <c r="D40" i="19"/>
  <c r="N42" i="18"/>
  <c r="I10" i="19"/>
  <c r="I75" i="23" s="1"/>
  <c r="J75" i="23" s="1"/>
  <c r="I41" i="23"/>
  <c r="J41" i="23" s="1"/>
  <c r="J10" i="18"/>
  <c r="E10" i="27" s="1"/>
  <c r="E174" i="23"/>
  <c r="I20" i="19"/>
  <c r="J20" i="19" s="1"/>
  <c r="G20" i="27" s="1"/>
  <c r="I51" i="23"/>
  <c r="J51" i="23" s="1"/>
  <c r="J20" i="18"/>
  <c r="E20" i="27" s="1"/>
  <c r="I40" i="23"/>
  <c r="J40" i="23" s="1"/>
  <c r="I9" i="19"/>
  <c r="J9" i="19" s="1"/>
  <c r="G9" i="27" s="1"/>
  <c r="J9" i="18"/>
  <c r="E175" i="23"/>
  <c r="AE54" i="16"/>
  <c r="AE50" i="16"/>
  <c r="AE55" i="16"/>
  <c r="AE39" i="16"/>
  <c r="AE29" i="16"/>
  <c r="AE33" i="16"/>
  <c r="AE27" i="16"/>
  <c r="AE18" i="16"/>
  <c r="AE7" i="16"/>
  <c r="AE11" i="16"/>
  <c r="AE6" i="16"/>
  <c r="O50" i="16"/>
  <c r="O51" i="16"/>
  <c r="O39" i="16"/>
  <c r="O44" i="16"/>
  <c r="O32" i="16"/>
  <c r="O33" i="16"/>
  <c r="O28" i="16"/>
  <c r="O22" i="16"/>
  <c r="O17" i="16"/>
  <c r="F33" i="18"/>
  <c r="F32" i="18"/>
  <c r="K7" i="18"/>
  <c r="K38" i="23" s="1"/>
  <c r="M7" i="1"/>
  <c r="K17" i="18"/>
  <c r="K48" i="23" s="1"/>
  <c r="M17" i="1"/>
  <c r="D17" i="27" s="1"/>
  <c r="M14" i="23"/>
  <c r="M8" i="1"/>
  <c r="AE51" i="16"/>
  <c r="AE49" i="16"/>
  <c r="AE43" i="16"/>
  <c r="AE44" i="16"/>
  <c r="AE38" i="16"/>
  <c r="AE32" i="16"/>
  <c r="AE28" i="16"/>
  <c r="AE17" i="16"/>
  <c r="AE21" i="16"/>
  <c r="AE16" i="16"/>
  <c r="AE10" i="16"/>
  <c r="AE5" i="16"/>
  <c r="O55" i="16"/>
  <c r="O49" i="16"/>
  <c r="O43" i="16"/>
  <c r="O40" i="16"/>
  <c r="O38" i="16"/>
  <c r="O29" i="16"/>
  <c r="O21" i="16"/>
  <c r="O18" i="16"/>
  <c r="O16" i="16"/>
  <c r="K16" i="23"/>
  <c r="M16" i="23" s="1"/>
  <c r="N16" i="23" s="1"/>
  <c r="O19" i="1" s="1"/>
  <c r="M19" i="1"/>
  <c r="D19" i="27" s="1"/>
  <c r="K15" i="23"/>
  <c r="M15" i="23" s="1"/>
  <c r="N15" i="23" s="1"/>
  <c r="O18" i="1" s="1"/>
  <c r="M18" i="1"/>
  <c r="M18" i="18"/>
  <c r="K17" i="23"/>
  <c r="M17" i="23" s="1"/>
  <c r="N17" i="23" s="1"/>
  <c r="O20" i="1" s="1"/>
  <c r="M20" i="1"/>
  <c r="K8" i="23"/>
  <c r="M11" i="1"/>
  <c r="K10" i="18"/>
  <c r="K10" i="19" s="1"/>
  <c r="M10" i="1"/>
  <c r="K6" i="23"/>
  <c r="M9" i="1"/>
  <c r="AA45" i="16"/>
  <c r="K20" i="18"/>
  <c r="K51" i="23" s="1"/>
  <c r="K9" i="23"/>
  <c r="M9" i="23" s="1"/>
  <c r="K12" i="18"/>
  <c r="K43" i="23" s="1"/>
  <c r="I20" i="20"/>
  <c r="J20" i="20" s="1"/>
  <c r="I20" i="27" s="1"/>
  <c r="L45" i="16"/>
  <c r="N56" i="16"/>
  <c r="N34" i="16"/>
  <c r="I85" i="23"/>
  <c r="J85" i="23" s="1"/>
  <c r="M45" i="16"/>
  <c r="K8" i="18"/>
  <c r="K39" i="23" s="1"/>
  <c r="J14" i="1"/>
  <c r="N12" i="1"/>
  <c r="K45" i="16"/>
  <c r="L56" i="16"/>
  <c r="L34" i="16"/>
  <c r="K34" i="16"/>
  <c r="I8" i="19"/>
  <c r="J8" i="19" s="1"/>
  <c r="G8" i="27" s="1"/>
  <c r="AC34" i="16"/>
  <c r="K11" i="18"/>
  <c r="K42" i="23" s="1"/>
  <c r="K19" i="18"/>
  <c r="F64" i="23"/>
  <c r="J64" i="23" s="1"/>
  <c r="F63" i="23"/>
  <c r="J63" i="23" s="1"/>
  <c r="K9" i="18"/>
  <c r="K40" i="23" s="1"/>
  <c r="K18" i="19"/>
  <c r="K21" i="18"/>
  <c r="K18" i="23"/>
  <c r="M18" i="23" s="1"/>
  <c r="K4" i="23"/>
  <c r="M4" i="23" s="1"/>
  <c r="K5" i="23"/>
  <c r="M5" i="23" s="1"/>
  <c r="AD56" i="16"/>
  <c r="AD45" i="16"/>
  <c r="AD34" i="16"/>
  <c r="AD12" i="16"/>
  <c r="AC23" i="16"/>
  <c r="AC12" i="16"/>
  <c r="M56" i="16"/>
  <c r="M34" i="16"/>
  <c r="K56" i="16"/>
  <c r="L23" i="16"/>
  <c r="AB56" i="16"/>
  <c r="N23" i="16"/>
  <c r="O42" i="16"/>
  <c r="AD23" i="16"/>
  <c r="AA56" i="16"/>
  <c r="AA34" i="16"/>
  <c r="AA12" i="16"/>
  <c r="N45" i="16"/>
  <c r="K23" i="16"/>
  <c r="AE19" i="16"/>
  <c r="O53" i="16"/>
  <c r="AE53" i="16"/>
  <c r="O20" i="16"/>
  <c r="AC45" i="16"/>
  <c r="AB23" i="16"/>
  <c r="O9" i="16"/>
  <c r="AC56" i="16"/>
  <c r="O31" i="16"/>
  <c r="AE41" i="16"/>
  <c r="AB34" i="16"/>
  <c r="AB12" i="16"/>
  <c r="AA23" i="16"/>
  <c r="AE9" i="16"/>
  <c r="M23" i="16"/>
  <c r="Z56" i="16"/>
  <c r="AE52" i="16"/>
  <c r="AE8" i="16"/>
  <c r="Z12" i="16"/>
  <c r="J12" i="16"/>
  <c r="O8" i="16"/>
  <c r="AE42" i="16"/>
  <c r="Z45" i="16"/>
  <c r="J23" i="16"/>
  <c r="O19" i="16"/>
  <c r="J45" i="16"/>
  <c r="O41" i="16"/>
  <c r="AE20" i="16"/>
  <c r="Z23" i="16"/>
  <c r="O52" i="16"/>
  <c r="J56" i="16"/>
  <c r="AE30" i="16"/>
  <c r="Z34" i="16"/>
  <c r="O30" i="16"/>
  <c r="J34" i="16"/>
  <c r="AE31" i="16"/>
  <c r="AB45" i="16"/>
  <c r="O11" i="16"/>
  <c r="O7" i="16"/>
  <c r="K12" i="16"/>
  <c r="J23" i="1"/>
  <c r="I17" i="19"/>
  <c r="J17" i="19" s="1"/>
  <c r="G17" i="27" s="1"/>
  <c r="J20" i="23"/>
  <c r="I7" i="19"/>
  <c r="M12" i="16"/>
  <c r="O5" i="16"/>
  <c r="O6" i="16"/>
  <c r="N12" i="16"/>
  <c r="L12" i="16"/>
  <c r="J11" i="23"/>
  <c r="J14" i="18" l="1"/>
  <c r="E9" i="27"/>
  <c r="E23" i="27"/>
  <c r="E14" i="27"/>
  <c r="N11" i="1"/>
  <c r="D11" i="27"/>
  <c r="N20" i="1"/>
  <c r="D20" i="27"/>
  <c r="N10" i="1"/>
  <c r="D10" i="27"/>
  <c r="N18" i="18"/>
  <c r="F18" i="27"/>
  <c r="N18" i="1"/>
  <c r="D18" i="27"/>
  <c r="N8" i="1"/>
  <c r="D8" i="27"/>
  <c r="N7" i="1"/>
  <c r="D7" i="27"/>
  <c r="N9" i="1"/>
  <c r="D9" i="27"/>
  <c r="N40" i="19"/>
  <c r="F32" i="19"/>
  <c r="J32" i="19" s="1"/>
  <c r="G32" i="27" s="1"/>
  <c r="J32" i="18"/>
  <c r="E32" i="27" s="1"/>
  <c r="F33" i="19"/>
  <c r="J33" i="19" s="1"/>
  <c r="G33" i="27" s="1"/>
  <c r="J33" i="18"/>
  <c r="E33" i="27" s="1"/>
  <c r="J23" i="18"/>
  <c r="D40" i="20"/>
  <c r="D40" i="21" s="1"/>
  <c r="I21" i="20"/>
  <c r="J21" i="19"/>
  <c r="G21" i="27" s="1"/>
  <c r="I7" i="20"/>
  <c r="J7" i="20" s="1"/>
  <c r="I7" i="27" s="1"/>
  <c r="J7" i="19"/>
  <c r="G7" i="27" s="1"/>
  <c r="I11" i="20"/>
  <c r="J11" i="19"/>
  <c r="G11" i="27" s="1"/>
  <c r="I10" i="20"/>
  <c r="J10" i="19"/>
  <c r="G10" i="27" s="1"/>
  <c r="J19" i="19"/>
  <c r="G19" i="27" s="1"/>
  <c r="I19" i="20"/>
  <c r="J54" i="23"/>
  <c r="I12" i="20"/>
  <c r="J12" i="19"/>
  <c r="G12" i="27" s="1"/>
  <c r="I83" i="23"/>
  <c r="J83" i="23" s="1"/>
  <c r="J18" i="19"/>
  <c r="I18" i="20"/>
  <c r="K12" i="19"/>
  <c r="K77" i="23" s="1"/>
  <c r="M10" i="19"/>
  <c r="H10" i="27" s="1"/>
  <c r="K75" i="23"/>
  <c r="M75" i="23" s="1"/>
  <c r="M21" i="18"/>
  <c r="K52" i="23"/>
  <c r="M52" i="23" s="1"/>
  <c r="M10" i="18"/>
  <c r="K41" i="23"/>
  <c r="M41" i="23" s="1"/>
  <c r="N41" i="23" s="1"/>
  <c r="O10" i="18" s="1"/>
  <c r="M19" i="18"/>
  <c r="K50" i="23"/>
  <c r="M50" i="23" s="1"/>
  <c r="K83" i="23"/>
  <c r="N29" i="23"/>
  <c r="O32" i="1" s="1"/>
  <c r="N33" i="1"/>
  <c r="M8" i="23"/>
  <c r="N8" i="23" s="1"/>
  <c r="O11" i="1" s="1"/>
  <c r="M6" i="23"/>
  <c r="N6" i="23" s="1"/>
  <c r="O9" i="1" s="1"/>
  <c r="F98" i="23"/>
  <c r="J98" i="23" s="1"/>
  <c r="M49" i="23"/>
  <c r="N49" i="23" s="1"/>
  <c r="O18" i="18" s="1"/>
  <c r="K17" i="19"/>
  <c r="K82" i="23" s="1"/>
  <c r="M17" i="18"/>
  <c r="M8" i="18"/>
  <c r="M12" i="18"/>
  <c r="M38" i="23"/>
  <c r="N4" i="23"/>
  <c r="O7" i="1" s="1"/>
  <c r="M48" i="23"/>
  <c r="K7" i="19"/>
  <c r="K72" i="23" s="1"/>
  <c r="M7" i="18"/>
  <c r="AE45" i="16"/>
  <c r="O45" i="16"/>
  <c r="AE23" i="16"/>
  <c r="M51" i="23"/>
  <c r="K20" i="19"/>
  <c r="K85" i="23" s="1"/>
  <c r="M20" i="18"/>
  <c r="M11" i="18"/>
  <c r="M9" i="18"/>
  <c r="M43" i="23"/>
  <c r="N9" i="23"/>
  <c r="O12" i="1" s="1"/>
  <c r="K60" i="16"/>
  <c r="N19" i="1"/>
  <c r="K8" i="19"/>
  <c r="K8" i="20" s="1"/>
  <c r="N21" i="1"/>
  <c r="M23" i="1"/>
  <c r="I8" i="20"/>
  <c r="J8" i="20" s="1"/>
  <c r="I8" i="27" s="1"/>
  <c r="I73" i="23"/>
  <c r="J73" i="23" s="1"/>
  <c r="I20" i="21"/>
  <c r="J20" i="21" s="1"/>
  <c r="K20" i="27" s="1"/>
  <c r="M20" i="27" s="1"/>
  <c r="I119" i="23"/>
  <c r="J119" i="23" s="1"/>
  <c r="I9" i="20"/>
  <c r="I74" i="23"/>
  <c r="J74" i="23" s="1"/>
  <c r="N14" i="23"/>
  <c r="AD58" i="16"/>
  <c r="N55" i="21" s="1"/>
  <c r="N56" i="27" s="1"/>
  <c r="AE12" i="16"/>
  <c r="M60" i="16"/>
  <c r="AC58" i="16"/>
  <c r="N55" i="20" s="1"/>
  <c r="M56" i="27" s="1"/>
  <c r="K11" i="19"/>
  <c r="K76" i="23" s="1"/>
  <c r="K19" i="19"/>
  <c r="F97" i="23"/>
  <c r="J97" i="23" s="1"/>
  <c r="N32" i="1"/>
  <c r="M14" i="1"/>
  <c r="N17" i="1"/>
  <c r="K9" i="19"/>
  <c r="K74" i="23" s="1"/>
  <c r="K21" i="19"/>
  <c r="N18" i="23"/>
  <c r="O21" i="1" s="1"/>
  <c r="K18" i="20"/>
  <c r="K117" i="23" s="1"/>
  <c r="N5" i="23"/>
  <c r="O8" i="1" s="1"/>
  <c r="M39" i="23"/>
  <c r="K10" i="20"/>
  <c r="O23" i="16"/>
  <c r="AA58" i="16"/>
  <c r="N55" i="18" s="1"/>
  <c r="K56" i="27" s="1"/>
  <c r="N58" i="16"/>
  <c r="N54" i="21" s="1"/>
  <c r="N55" i="27" s="1"/>
  <c r="AE56" i="16"/>
  <c r="O34" i="16"/>
  <c r="O56" i="16"/>
  <c r="AB58" i="16"/>
  <c r="N55" i="19" s="1"/>
  <c r="L56" i="27" s="1"/>
  <c r="J58" i="16"/>
  <c r="N54" i="1" s="1"/>
  <c r="J55" i="27" s="1"/>
  <c r="Z58" i="16"/>
  <c r="N55" i="1" s="1"/>
  <c r="J56" i="27" s="1"/>
  <c r="AE34" i="16"/>
  <c r="J60" i="16"/>
  <c r="M58" i="16"/>
  <c r="K58" i="16"/>
  <c r="N54" i="18" s="1"/>
  <c r="K55" i="27" s="1"/>
  <c r="I82" i="23"/>
  <c r="J82" i="23" s="1"/>
  <c r="I17" i="20"/>
  <c r="J17" i="20" s="1"/>
  <c r="I17" i="27" s="1"/>
  <c r="I72" i="23"/>
  <c r="J72" i="23" s="1"/>
  <c r="N60" i="16"/>
  <c r="O12" i="16"/>
  <c r="L58" i="16"/>
  <c r="L60" i="16"/>
  <c r="F33" i="20" l="1"/>
  <c r="J33" i="20" s="1"/>
  <c r="I33" i="27" s="1"/>
  <c r="K58" i="27"/>
  <c r="D23" i="27"/>
  <c r="F32" i="20"/>
  <c r="J32" i="20" s="1"/>
  <c r="I32" i="27" s="1"/>
  <c r="I35" i="27" s="1"/>
  <c r="G14" i="27"/>
  <c r="M18" i="19"/>
  <c r="H18" i="27" s="1"/>
  <c r="G18" i="27"/>
  <c r="N14" i="1"/>
  <c r="N7" i="18"/>
  <c r="F7" i="27"/>
  <c r="D14" i="27"/>
  <c r="D38" i="27" s="1"/>
  <c r="N12" i="18"/>
  <c r="F12" i="27"/>
  <c r="N19" i="18"/>
  <c r="F19" i="27"/>
  <c r="N20" i="18"/>
  <c r="F20" i="27"/>
  <c r="N8" i="18"/>
  <c r="F8" i="27"/>
  <c r="N11" i="18"/>
  <c r="F11" i="27"/>
  <c r="N17" i="18"/>
  <c r="F17" i="27"/>
  <c r="N10" i="18"/>
  <c r="F10" i="27"/>
  <c r="N9" i="18"/>
  <c r="F9" i="27"/>
  <c r="N21" i="18"/>
  <c r="F21" i="27"/>
  <c r="E35" i="27"/>
  <c r="E38" i="27" s="1"/>
  <c r="G35" i="27"/>
  <c r="N33" i="18"/>
  <c r="N42" i="19"/>
  <c r="L41" i="27"/>
  <c r="N58" i="27"/>
  <c r="O56" i="27"/>
  <c r="J58" i="27"/>
  <c r="N40" i="20"/>
  <c r="N40" i="21"/>
  <c r="J14" i="19"/>
  <c r="M12" i="19"/>
  <c r="H12" i="27" s="1"/>
  <c r="K12" i="20"/>
  <c r="K111" i="23" s="1"/>
  <c r="J10" i="20"/>
  <c r="I10" i="27" s="1"/>
  <c r="I10" i="21"/>
  <c r="I109" i="23"/>
  <c r="J109" i="23" s="1"/>
  <c r="J9" i="20"/>
  <c r="I9" i="27" s="1"/>
  <c r="I9" i="21"/>
  <c r="J9" i="21" s="1"/>
  <c r="K9" i="27" s="1"/>
  <c r="I11" i="21"/>
  <c r="J11" i="20"/>
  <c r="I11" i="27" s="1"/>
  <c r="I110" i="23"/>
  <c r="J110" i="23" s="1"/>
  <c r="N10" i="19"/>
  <c r="I111" i="23"/>
  <c r="J111" i="23" s="1"/>
  <c r="J12" i="20"/>
  <c r="I12" i="27" s="1"/>
  <c r="I12" i="21"/>
  <c r="J21" i="20"/>
  <c r="I21" i="27" s="1"/>
  <c r="I120" i="23"/>
  <c r="J120" i="23" s="1"/>
  <c r="I21" i="21"/>
  <c r="I117" i="23"/>
  <c r="J117" i="23" s="1"/>
  <c r="J18" i="20"/>
  <c r="I18" i="27" s="1"/>
  <c r="I18" i="21"/>
  <c r="I19" i="21"/>
  <c r="J19" i="20"/>
  <c r="I19" i="27" s="1"/>
  <c r="I118" i="23"/>
  <c r="J118" i="23" s="1"/>
  <c r="J35" i="18"/>
  <c r="J37" i="18" s="1"/>
  <c r="N32" i="18"/>
  <c r="N30" i="23"/>
  <c r="O33" i="1" s="1"/>
  <c r="J32" i="23"/>
  <c r="J34" i="23" s="1"/>
  <c r="N57" i="1"/>
  <c r="M19" i="19"/>
  <c r="K84" i="23"/>
  <c r="M84" i="23" s="1"/>
  <c r="N84" i="23" s="1"/>
  <c r="O19" i="19" s="1"/>
  <c r="M21" i="19"/>
  <c r="K86" i="23"/>
  <c r="M86" i="23" s="1"/>
  <c r="M10" i="20"/>
  <c r="J10" i="27" s="1"/>
  <c r="K109" i="23"/>
  <c r="M8" i="20"/>
  <c r="K107" i="23"/>
  <c r="M8" i="19"/>
  <c r="K73" i="23"/>
  <c r="N51" i="23"/>
  <c r="O20" i="18" s="1"/>
  <c r="N50" i="23"/>
  <c r="O19" i="18" s="1"/>
  <c r="N48" i="23"/>
  <c r="O17" i="18" s="1"/>
  <c r="F132" i="23"/>
  <c r="J132" i="23" s="1"/>
  <c r="J35" i="1"/>
  <c r="J37" i="1" s="1"/>
  <c r="M42" i="23"/>
  <c r="M40" i="23"/>
  <c r="N57" i="21"/>
  <c r="N35" i="1"/>
  <c r="N33" i="19"/>
  <c r="N64" i="23"/>
  <c r="O33" i="18" s="1"/>
  <c r="N98" i="23"/>
  <c r="O33" i="19" s="1"/>
  <c r="N57" i="18"/>
  <c r="M83" i="23"/>
  <c r="N83" i="23" s="1"/>
  <c r="O18" i="19" s="1"/>
  <c r="M82" i="23"/>
  <c r="K17" i="20"/>
  <c r="K116" i="23" s="1"/>
  <c r="M17" i="19"/>
  <c r="H17" i="27" s="1"/>
  <c r="K7" i="20"/>
  <c r="K106" i="23" s="1"/>
  <c r="M7" i="19"/>
  <c r="M72" i="23"/>
  <c r="N38" i="23"/>
  <c r="O7" i="18" s="1"/>
  <c r="N61" i="16"/>
  <c r="M85" i="23"/>
  <c r="N85" i="23" s="1"/>
  <c r="O20" i="19" s="1"/>
  <c r="K18" i="21"/>
  <c r="M20" i="19"/>
  <c r="K20" i="20"/>
  <c r="K119" i="23" s="1"/>
  <c r="M14" i="18"/>
  <c r="K11" i="20"/>
  <c r="M11" i="19"/>
  <c r="N75" i="23"/>
  <c r="O10" i="19" s="1"/>
  <c r="K9" i="20"/>
  <c r="M9" i="19"/>
  <c r="M37" i="1"/>
  <c r="J61" i="16"/>
  <c r="N43" i="23"/>
  <c r="O12" i="18" s="1"/>
  <c r="M77" i="23"/>
  <c r="N63" i="23"/>
  <c r="N23" i="1"/>
  <c r="I153" i="23"/>
  <c r="J153" i="23" s="1"/>
  <c r="J187" i="23" s="1"/>
  <c r="M61" i="16"/>
  <c r="I107" i="23"/>
  <c r="J107" i="23" s="1"/>
  <c r="I8" i="21"/>
  <c r="J8" i="21" s="1"/>
  <c r="K8" i="27" s="1"/>
  <c r="M8" i="27" s="1"/>
  <c r="I108" i="23"/>
  <c r="J108" i="23" s="1"/>
  <c r="F33" i="21"/>
  <c r="J33" i="21" s="1"/>
  <c r="K33" i="27" s="1"/>
  <c r="M33" i="27" s="1"/>
  <c r="O33" i="27" s="1"/>
  <c r="K19" i="20"/>
  <c r="F131" i="23"/>
  <c r="J131" i="23" s="1"/>
  <c r="N32" i="19"/>
  <c r="J35" i="19"/>
  <c r="M23" i="18"/>
  <c r="M20" i="23"/>
  <c r="K8" i="21"/>
  <c r="N52" i="23"/>
  <c r="O21" i="18" s="1"/>
  <c r="K21" i="20"/>
  <c r="K10" i="21"/>
  <c r="K143" i="23" s="1"/>
  <c r="M11" i="23"/>
  <c r="N11" i="23"/>
  <c r="O14" i="1" s="1"/>
  <c r="AE58" i="16"/>
  <c r="N54" i="20"/>
  <c r="K61" i="16"/>
  <c r="O60" i="16"/>
  <c r="I116" i="23"/>
  <c r="J116" i="23" s="1"/>
  <c r="I17" i="21"/>
  <c r="J17" i="21" s="1"/>
  <c r="K17" i="27" s="1"/>
  <c r="J23" i="19"/>
  <c r="J88" i="23"/>
  <c r="J79" i="23"/>
  <c r="I106" i="23"/>
  <c r="J106" i="23" s="1"/>
  <c r="I7" i="21"/>
  <c r="J7" i="21" s="1"/>
  <c r="K7" i="27" s="1"/>
  <c r="M7" i="27" s="1"/>
  <c r="N54" i="19"/>
  <c r="O58" i="16"/>
  <c r="L61" i="16"/>
  <c r="N20" i="23"/>
  <c r="O17" i="1"/>
  <c r="J45" i="23"/>
  <c r="F32" i="21" l="1"/>
  <c r="J32" i="21" s="1"/>
  <c r="K32" i="27" s="1"/>
  <c r="M32" i="27" s="1"/>
  <c r="O32" i="27" s="1"/>
  <c r="O35" i="27" s="1"/>
  <c r="N18" i="19"/>
  <c r="M9" i="27"/>
  <c r="I23" i="27"/>
  <c r="N14" i="18"/>
  <c r="I14" i="27"/>
  <c r="I38" i="27" s="1"/>
  <c r="G23" i="27"/>
  <c r="G38" i="27" s="1"/>
  <c r="N32" i="23"/>
  <c r="N34" i="23" s="1"/>
  <c r="M17" i="27"/>
  <c r="N23" i="18"/>
  <c r="K12" i="21"/>
  <c r="M12" i="21" s="1"/>
  <c r="J92" i="27"/>
  <c r="J94" i="27" s="1"/>
  <c r="N8" i="20"/>
  <c r="J8" i="27"/>
  <c r="N12" i="19"/>
  <c r="F23" i="27"/>
  <c r="N7" i="19"/>
  <c r="H7" i="27"/>
  <c r="O23" i="1"/>
  <c r="N11" i="19"/>
  <c r="H11" i="27"/>
  <c r="N21" i="19"/>
  <c r="H21" i="27"/>
  <c r="N8" i="19"/>
  <c r="H8" i="27"/>
  <c r="N19" i="19"/>
  <c r="H19" i="27"/>
  <c r="N20" i="19"/>
  <c r="H20" i="27"/>
  <c r="F14" i="27"/>
  <c r="N9" i="19"/>
  <c r="H9" i="27"/>
  <c r="M12" i="20"/>
  <c r="N35" i="18"/>
  <c r="O35" i="1"/>
  <c r="K35" i="27"/>
  <c r="N42" i="21"/>
  <c r="N41" i="27"/>
  <c r="N42" i="20"/>
  <c r="M41" i="27"/>
  <c r="N57" i="20"/>
  <c r="M55" i="27"/>
  <c r="M58" i="27" s="1"/>
  <c r="N57" i="19"/>
  <c r="L55" i="27"/>
  <c r="N10" i="20"/>
  <c r="J11" i="21"/>
  <c r="K11" i="27" s="1"/>
  <c r="M11" i="27" s="1"/>
  <c r="I144" i="23"/>
  <c r="J144" i="23" s="1"/>
  <c r="J178" i="23" s="1"/>
  <c r="J10" i="21"/>
  <c r="K10" i="27" s="1"/>
  <c r="I143" i="23"/>
  <c r="J143" i="23" s="1"/>
  <c r="J177" i="23" s="1"/>
  <c r="J12" i="21"/>
  <c r="K12" i="27" s="1"/>
  <c r="M12" i="27" s="1"/>
  <c r="I145" i="23"/>
  <c r="J145" i="23" s="1"/>
  <c r="J179" i="23" s="1"/>
  <c r="M109" i="23"/>
  <c r="N109" i="23" s="1"/>
  <c r="O10" i="20" s="1"/>
  <c r="J18" i="21"/>
  <c r="K18" i="27" s="1"/>
  <c r="M18" i="27" s="1"/>
  <c r="I151" i="23"/>
  <c r="J151" i="23" s="1"/>
  <c r="J185" i="23" s="1"/>
  <c r="J21" i="21"/>
  <c r="K21" i="27" s="1"/>
  <c r="M21" i="27" s="1"/>
  <c r="I154" i="23"/>
  <c r="J154" i="23" s="1"/>
  <c r="J188" i="23" s="1"/>
  <c r="M18" i="20"/>
  <c r="J19" i="21"/>
  <c r="K19" i="27" s="1"/>
  <c r="M19" i="27" s="1"/>
  <c r="I152" i="23"/>
  <c r="J152" i="23" s="1"/>
  <c r="J186" i="23" s="1"/>
  <c r="J66" i="23"/>
  <c r="J68" i="23" s="1"/>
  <c r="N35" i="19"/>
  <c r="M21" i="20"/>
  <c r="K120" i="23"/>
  <c r="M120" i="23" s="1"/>
  <c r="O23" i="18"/>
  <c r="M11" i="20"/>
  <c r="K110" i="23"/>
  <c r="M8" i="21"/>
  <c r="L8" i="27" s="1"/>
  <c r="K141" i="23"/>
  <c r="M19" i="20"/>
  <c r="J19" i="27" s="1"/>
  <c r="K118" i="23"/>
  <c r="M118" i="23" s="1"/>
  <c r="N118" i="23" s="1"/>
  <c r="O19" i="20" s="1"/>
  <c r="M9" i="20"/>
  <c r="K108" i="23"/>
  <c r="K151" i="23"/>
  <c r="N42" i="23"/>
  <c r="O11" i="18" s="1"/>
  <c r="N40" i="23"/>
  <c r="O9" i="18" s="1"/>
  <c r="N97" i="23"/>
  <c r="N100" i="23" s="1"/>
  <c r="N66" i="23"/>
  <c r="M76" i="23"/>
  <c r="N76" i="23" s="1"/>
  <c r="O11" i="19" s="1"/>
  <c r="M73" i="23"/>
  <c r="N132" i="23"/>
  <c r="M74" i="23"/>
  <c r="N74" i="23" s="1"/>
  <c r="O9" i="19" s="1"/>
  <c r="F166" i="23"/>
  <c r="J166" i="23" s="1"/>
  <c r="N37" i="1"/>
  <c r="N91" i="1" s="1"/>
  <c r="I94" i="1" s="1"/>
  <c r="M117" i="23"/>
  <c r="K9" i="21"/>
  <c r="M45" i="23"/>
  <c r="M119" i="23"/>
  <c r="N119" i="23" s="1"/>
  <c r="O20" i="20" s="1"/>
  <c r="K7" i="21"/>
  <c r="M7" i="20"/>
  <c r="J7" i="27" s="1"/>
  <c r="M116" i="23"/>
  <c r="M37" i="18"/>
  <c r="K11" i="21"/>
  <c r="M106" i="23"/>
  <c r="N72" i="23"/>
  <c r="K17" i="21"/>
  <c r="M17" i="20"/>
  <c r="O32" i="18"/>
  <c r="K20" i="21"/>
  <c r="M20" i="20"/>
  <c r="M10" i="21"/>
  <c r="L10" i="27" s="1"/>
  <c r="N10" i="27" s="1"/>
  <c r="N39" i="23"/>
  <c r="O61" i="16"/>
  <c r="J37" i="19"/>
  <c r="M111" i="23"/>
  <c r="N77" i="23"/>
  <c r="O12" i="19" s="1"/>
  <c r="M23" i="19"/>
  <c r="I141" i="23"/>
  <c r="J141" i="23" s="1"/>
  <c r="J175" i="23" s="1"/>
  <c r="M34" i="23"/>
  <c r="I142" i="23"/>
  <c r="J142" i="23" s="1"/>
  <c r="J176" i="23" s="1"/>
  <c r="J100" i="23"/>
  <c r="J102" i="23" s="1"/>
  <c r="N33" i="20"/>
  <c r="K19" i="21"/>
  <c r="N54" i="23"/>
  <c r="F165" i="23"/>
  <c r="J165" i="23" s="1"/>
  <c r="N32" i="20"/>
  <c r="J35" i="20"/>
  <c r="M14" i="19"/>
  <c r="K21" i="21"/>
  <c r="N86" i="23"/>
  <c r="O21" i="19" s="1"/>
  <c r="M54" i="23"/>
  <c r="J23" i="20"/>
  <c r="I150" i="23"/>
  <c r="J150" i="23" s="1"/>
  <c r="J184" i="23" s="1"/>
  <c r="N82" i="23"/>
  <c r="N17" i="19"/>
  <c r="J122" i="23"/>
  <c r="J14" i="20"/>
  <c r="I140" i="23"/>
  <c r="J140" i="23" s="1"/>
  <c r="J174" i="23" s="1"/>
  <c r="M35" i="27" l="1"/>
  <c r="O37" i="1"/>
  <c r="O91" i="1" s="1"/>
  <c r="O94" i="1" s="1"/>
  <c r="O96" i="1" s="1"/>
  <c r="K14" i="27"/>
  <c r="N37" i="18"/>
  <c r="N91" i="18" s="1"/>
  <c r="K145" i="23"/>
  <c r="O41" i="27"/>
  <c r="O43" i="27" s="1"/>
  <c r="M23" i="27"/>
  <c r="K23" i="27"/>
  <c r="K38" i="27"/>
  <c r="M10" i="27"/>
  <c r="M14" i="27" s="1"/>
  <c r="N19" i="20"/>
  <c r="N14" i="19"/>
  <c r="N8" i="27"/>
  <c r="O8" i="27" s="1"/>
  <c r="N7" i="20"/>
  <c r="N9" i="20"/>
  <c r="J9" i="27"/>
  <c r="N17" i="20"/>
  <c r="J17" i="27"/>
  <c r="N12" i="21"/>
  <c r="L12" i="27"/>
  <c r="N18" i="20"/>
  <c r="J18" i="27"/>
  <c r="F38" i="27"/>
  <c r="K92" i="27" s="1"/>
  <c r="K94" i="27" s="1"/>
  <c r="N12" i="20"/>
  <c r="J12" i="27"/>
  <c r="N11" i="20"/>
  <c r="J11" i="27"/>
  <c r="H23" i="27"/>
  <c r="N21" i="20"/>
  <c r="J21" i="27"/>
  <c r="N20" i="20"/>
  <c r="J20" i="27"/>
  <c r="H14" i="27"/>
  <c r="O35" i="18"/>
  <c r="L58" i="27"/>
  <c r="O55" i="27"/>
  <c r="O58" i="27" s="1"/>
  <c r="M18" i="21"/>
  <c r="J190" i="23"/>
  <c r="J181" i="23"/>
  <c r="N10" i="21"/>
  <c r="O32" i="19"/>
  <c r="O35" i="19" s="1"/>
  <c r="N8" i="21"/>
  <c r="M14" i="20"/>
  <c r="M21" i="21"/>
  <c r="K154" i="23"/>
  <c r="M20" i="21"/>
  <c r="K153" i="23"/>
  <c r="M153" i="23" s="1"/>
  <c r="M17" i="21"/>
  <c r="L17" i="27" s="1"/>
  <c r="K150" i="23"/>
  <c r="M150" i="23" s="1"/>
  <c r="M184" i="23" s="1"/>
  <c r="N184" i="23" s="1"/>
  <c r="M11" i="21"/>
  <c r="L11" i="27" s="1"/>
  <c r="K144" i="23"/>
  <c r="M19" i="21"/>
  <c r="K152" i="23"/>
  <c r="M152" i="23" s="1"/>
  <c r="M7" i="21"/>
  <c r="K140" i="23"/>
  <c r="M140" i="23" s="1"/>
  <c r="M174" i="23" s="1"/>
  <c r="M9" i="21"/>
  <c r="L9" i="27" s="1"/>
  <c r="K142" i="23"/>
  <c r="N117" i="23"/>
  <c r="O18" i="20" s="1"/>
  <c r="N73" i="23"/>
  <c r="O8" i="19" s="1"/>
  <c r="N45" i="23"/>
  <c r="N68" i="23" s="1"/>
  <c r="M110" i="23"/>
  <c r="N94" i="1"/>
  <c r="J97" i="27" s="1"/>
  <c r="M108" i="23"/>
  <c r="N108" i="23" s="1"/>
  <c r="O9" i="20" s="1"/>
  <c r="M143" i="23"/>
  <c r="M107" i="23"/>
  <c r="N107" i="23" s="1"/>
  <c r="O8" i="20" s="1"/>
  <c r="N33" i="21"/>
  <c r="N131" i="23"/>
  <c r="O32" i="20" s="1"/>
  <c r="J200" i="23"/>
  <c r="N200" i="23" s="1"/>
  <c r="M141" i="23"/>
  <c r="N141" i="23" s="1"/>
  <c r="O8" i="21" s="1"/>
  <c r="O8" i="18"/>
  <c r="M79" i="23"/>
  <c r="M68" i="23"/>
  <c r="M37" i="19"/>
  <c r="M151" i="23"/>
  <c r="N151" i="23" s="1"/>
  <c r="O18" i="21" s="1"/>
  <c r="M145" i="23"/>
  <c r="M179" i="23" s="1"/>
  <c r="N179" i="23" s="1"/>
  <c r="N111" i="23"/>
  <c r="O12" i="20" s="1"/>
  <c r="N35" i="20"/>
  <c r="J37" i="20"/>
  <c r="J134" i="23"/>
  <c r="N32" i="21"/>
  <c r="J35" i="21"/>
  <c r="O33" i="20"/>
  <c r="N120" i="23"/>
  <c r="O21" i="20" s="1"/>
  <c r="M88" i="23"/>
  <c r="N23" i="19"/>
  <c r="J156" i="23"/>
  <c r="N116" i="23"/>
  <c r="O17" i="19"/>
  <c r="N88" i="23"/>
  <c r="J23" i="21"/>
  <c r="M23" i="20"/>
  <c r="J113" i="23"/>
  <c r="O7" i="19"/>
  <c r="J14" i="21"/>
  <c r="I94" i="18" l="1"/>
  <c r="N94" i="18" s="1"/>
  <c r="M38" i="27"/>
  <c r="O10" i="27"/>
  <c r="N37" i="19"/>
  <c r="N91" i="19" s="1"/>
  <c r="N14" i="20"/>
  <c r="P18" i="27"/>
  <c r="H38" i="27"/>
  <c r="L92" i="27" s="1"/>
  <c r="L94" i="27" s="1"/>
  <c r="N9" i="27"/>
  <c r="O9" i="27" s="1"/>
  <c r="N23" i="20"/>
  <c r="N12" i="27"/>
  <c r="O12" i="27" s="1"/>
  <c r="J14" i="27"/>
  <c r="N11" i="27"/>
  <c r="O11" i="27" s="1"/>
  <c r="N7" i="21"/>
  <c r="L7" i="27"/>
  <c r="N20" i="21"/>
  <c r="L20" i="27"/>
  <c r="N20" i="27" s="1"/>
  <c r="O20" i="27" s="1"/>
  <c r="N21" i="21"/>
  <c r="L21" i="27"/>
  <c r="N21" i="27" s="1"/>
  <c r="O21" i="27" s="1"/>
  <c r="N19" i="21"/>
  <c r="L19" i="27"/>
  <c r="N19" i="27" s="1"/>
  <c r="O19" i="27" s="1"/>
  <c r="J23" i="27"/>
  <c r="N17" i="27"/>
  <c r="N18" i="21"/>
  <c r="L18" i="27"/>
  <c r="N18" i="27" s="1"/>
  <c r="O18" i="27" s="1"/>
  <c r="O14" i="18"/>
  <c r="O37" i="18" s="1"/>
  <c r="O91" i="18" s="1"/>
  <c r="P8" i="27"/>
  <c r="J99" i="27"/>
  <c r="N134" i="23"/>
  <c r="N96" i="1"/>
  <c r="N98" i="1" s="1"/>
  <c r="N166" i="23"/>
  <c r="O33" i="21" s="1"/>
  <c r="P33" i="27" s="1"/>
  <c r="N9" i="21"/>
  <c r="N79" i="23"/>
  <c r="N102" i="23" s="1"/>
  <c r="M37" i="20"/>
  <c r="M14" i="21"/>
  <c r="N11" i="21"/>
  <c r="M23" i="21"/>
  <c r="M185" i="23"/>
  <c r="N185" i="23" s="1"/>
  <c r="O14" i="19"/>
  <c r="M175" i="23"/>
  <c r="N175" i="23" s="1"/>
  <c r="N153" i="23"/>
  <c r="O20" i="21" s="1"/>
  <c r="P20" i="27" s="1"/>
  <c r="M187" i="23"/>
  <c r="N187" i="23" s="1"/>
  <c r="N152" i="23"/>
  <c r="O19" i="21" s="1"/>
  <c r="P19" i="27" s="1"/>
  <c r="M186" i="23"/>
  <c r="N186" i="23" s="1"/>
  <c r="N110" i="23"/>
  <c r="O11" i="20" s="1"/>
  <c r="N143" i="23"/>
  <c r="O10" i="21" s="1"/>
  <c r="P10" i="27" s="1"/>
  <c r="M177" i="23"/>
  <c r="N177" i="23" s="1"/>
  <c r="N174" i="23"/>
  <c r="M113" i="23"/>
  <c r="M144" i="23"/>
  <c r="N144" i="23" s="1"/>
  <c r="O11" i="21" s="1"/>
  <c r="M142" i="23"/>
  <c r="N142" i="23" s="1"/>
  <c r="O9" i="21" s="1"/>
  <c r="P9" i="27" s="1"/>
  <c r="N35" i="21"/>
  <c r="J168" i="23"/>
  <c r="M102" i="23"/>
  <c r="N145" i="23"/>
  <c r="O12" i="21" s="1"/>
  <c r="P12" i="27" s="1"/>
  <c r="N106" i="23"/>
  <c r="M154" i="23"/>
  <c r="J136" i="23"/>
  <c r="O35" i="20"/>
  <c r="M122" i="23"/>
  <c r="J37" i="21"/>
  <c r="N17" i="21"/>
  <c r="O23" i="19"/>
  <c r="N150" i="23"/>
  <c r="O17" i="20"/>
  <c r="O23" i="20" s="1"/>
  <c r="N122" i="23"/>
  <c r="N140" i="23"/>
  <c r="J147" i="23"/>
  <c r="N37" i="20" l="1"/>
  <c r="N91" i="20" s="1"/>
  <c r="I94" i="20" s="1"/>
  <c r="N94" i="20" s="1"/>
  <c r="N96" i="18"/>
  <c r="K97" i="27"/>
  <c r="K99" i="27" s="1"/>
  <c r="I94" i="19"/>
  <c r="N94" i="19" s="1"/>
  <c r="O94" i="18"/>
  <c r="O96" i="18" s="1"/>
  <c r="J38" i="27"/>
  <c r="M92" i="27" s="1"/>
  <c r="M94" i="27" s="1"/>
  <c r="P11" i="27"/>
  <c r="L14" i="27"/>
  <c r="N7" i="27"/>
  <c r="L23" i="27"/>
  <c r="O17" i="27"/>
  <c r="O23" i="27" s="1"/>
  <c r="N23" i="27"/>
  <c r="N23" i="21"/>
  <c r="N14" i="21"/>
  <c r="N113" i="23"/>
  <c r="N136" i="23" s="1"/>
  <c r="N165" i="23"/>
  <c r="O32" i="21" s="1"/>
  <c r="P32" i="27" s="1"/>
  <c r="P35" i="27" s="1"/>
  <c r="J199" i="23"/>
  <c r="M37" i="21"/>
  <c r="O37" i="19"/>
  <c r="O91" i="19" s="1"/>
  <c r="N154" i="23"/>
  <c r="O21" i="21" s="1"/>
  <c r="P21" i="27" s="1"/>
  <c r="M188" i="23"/>
  <c r="N188" i="23" s="1"/>
  <c r="N190" i="23" s="1"/>
  <c r="M176" i="23"/>
  <c r="M178" i="23"/>
  <c r="N178" i="23" s="1"/>
  <c r="M136" i="23"/>
  <c r="O7" i="20"/>
  <c r="M147" i="23"/>
  <c r="M156" i="23"/>
  <c r="J170" i="23"/>
  <c r="O17" i="21"/>
  <c r="P17" i="27" s="1"/>
  <c r="O7" i="21"/>
  <c r="O14" i="21" s="1"/>
  <c r="N147" i="23"/>
  <c r="N98" i="18" l="1"/>
  <c r="N96" i="19"/>
  <c r="L97" i="27"/>
  <c r="L99" i="27" s="1"/>
  <c r="O94" i="19"/>
  <c r="O96" i="19" s="1"/>
  <c r="N37" i="21"/>
  <c r="N91" i="21" s="1"/>
  <c r="P23" i="27"/>
  <c r="O14" i="20"/>
  <c r="O37" i="20" s="1"/>
  <c r="O91" i="20" s="1"/>
  <c r="P7" i="27"/>
  <c r="P14" i="27" s="1"/>
  <c r="P38" i="27" s="1"/>
  <c r="P92" i="27" s="1"/>
  <c r="P94" i="27" s="1"/>
  <c r="O7" i="27"/>
  <c r="O14" i="27" s="1"/>
  <c r="O38" i="27" s="1"/>
  <c r="O92" i="27" s="1"/>
  <c r="O94" i="27" s="1"/>
  <c r="N14" i="27"/>
  <c r="N38" i="27" s="1"/>
  <c r="L38" i="27"/>
  <c r="N92" i="27" s="1"/>
  <c r="N94" i="27" s="1"/>
  <c r="N96" i="20"/>
  <c r="M97" i="27"/>
  <c r="M99" i="27" s="1"/>
  <c r="N168" i="23"/>
  <c r="O35" i="21"/>
  <c r="N156" i="23"/>
  <c r="N199" i="23"/>
  <c r="N202" i="23" s="1"/>
  <c r="J202" i="23"/>
  <c r="J204" i="23" s="1"/>
  <c r="M190" i="23"/>
  <c r="N176" i="23"/>
  <c r="N181" i="23" s="1"/>
  <c r="M181" i="23"/>
  <c r="M170" i="23"/>
  <c r="O23" i="21"/>
  <c r="N98" i="19" l="1"/>
  <c r="I94" i="21"/>
  <c r="N94" i="21" s="1"/>
  <c r="O94" i="20"/>
  <c r="O96" i="20" s="1"/>
  <c r="N98" i="20" s="1"/>
  <c r="N170" i="23"/>
  <c r="P97" i="27"/>
  <c r="P99" i="27" s="1"/>
  <c r="O37" i="21"/>
  <c r="O91" i="21" s="1"/>
  <c r="N204" i="23"/>
  <c r="M204" i="23"/>
  <c r="N96" i="21" l="1"/>
  <c r="N97" i="27"/>
  <c r="N99" i="27" s="1"/>
  <c r="O94" i="21"/>
  <c r="O96" i="21" s="1"/>
  <c r="O97" i="27" l="1"/>
  <c r="O99" i="27" s="1"/>
  <c r="O101" i="27" s="1"/>
  <c r="N98" i="21"/>
</calcChain>
</file>

<file path=xl/sharedStrings.xml><?xml version="1.0" encoding="utf-8"?>
<sst xmlns="http://schemas.openxmlformats.org/spreadsheetml/2006/main" count="1567" uniqueCount="310">
  <si>
    <t>Graduate Assistant</t>
  </si>
  <si>
    <t>DOMESTIC</t>
  </si>
  <si>
    <t>Other</t>
  </si>
  <si>
    <t>Materials and Supplies</t>
  </si>
  <si>
    <t>Publication Costs</t>
  </si>
  <si>
    <t>Consultant</t>
  </si>
  <si>
    <t>Undergrad</t>
  </si>
  <si>
    <t>FOREIGN</t>
  </si>
  <si>
    <t>Stipends</t>
  </si>
  <si>
    <t>Travel</t>
  </si>
  <si>
    <t>Subsistence</t>
  </si>
  <si>
    <t>ALL YEARS</t>
  </si>
  <si>
    <t>insert name</t>
  </si>
  <si>
    <t>PM</t>
  </si>
  <si>
    <t>TOTAL PROJECT COST</t>
  </si>
  <si>
    <t>Employment_Classification</t>
  </si>
  <si>
    <t>Fringe Rate</t>
  </si>
  <si>
    <t>Rate</t>
  </si>
  <si>
    <t xml:space="preserve"> </t>
  </si>
  <si>
    <t xml:space="preserve">UNI Personnel: Twelve-months appointment </t>
  </si>
  <si>
    <t>Salary Request</t>
  </si>
  <si>
    <t>Fringe Benefits</t>
  </si>
  <si>
    <t>UNI Student Personnel</t>
  </si>
  <si>
    <t>Grad. Student Hourly</t>
  </si>
  <si>
    <t>UNI Personnel: Nine-months appointment</t>
  </si>
  <si>
    <t>Equipment</t>
  </si>
  <si>
    <t>Other Direct Costs</t>
  </si>
  <si>
    <t>Participant Support</t>
  </si>
  <si>
    <t>Summer Effort</t>
  </si>
  <si>
    <t xml:space="preserve">Graduate Assistant Tuition </t>
  </si>
  <si>
    <t xml:space="preserve">* Use the lesser of UNI's Travel Rates or sponsor's rates. See: </t>
  </si>
  <si>
    <t>Trip One</t>
  </si>
  <si>
    <t>a. Airfare</t>
  </si>
  <si>
    <t>c. Meals</t>
  </si>
  <si>
    <t>Trip Two</t>
  </si>
  <si>
    <t>Trip Three</t>
  </si>
  <si>
    <t>Trip Four</t>
  </si>
  <si>
    <t>Trip Five</t>
  </si>
  <si>
    <t>Type of Trip:</t>
  </si>
  <si>
    <t>Travelers:</t>
  </si>
  <si>
    <t>b. Lodging</t>
  </si>
  <si>
    <t>Daily Rate</t>
  </si>
  <si>
    <t>Mileage Rate</t>
  </si>
  <si>
    <t># of Months</t>
  </si>
  <si>
    <t>University of Northern Iowa Budget</t>
  </si>
  <si>
    <t>Project Title:</t>
  </si>
  <si>
    <t>Project Year:</t>
  </si>
  <si>
    <t>Sponsor:</t>
  </si>
  <si>
    <t>UNI PI:</t>
  </si>
  <si>
    <t>Project Dates:</t>
  </si>
  <si>
    <t># of people</t>
  </si>
  <si>
    <t># of nights</t>
  </si>
  <si>
    <t>Nightly Rate</t>
  </si>
  <si>
    <t xml:space="preserve"># of people </t>
  </si>
  <si>
    <t xml:space="preserve"># of days </t>
  </si>
  <si>
    <t>Cost per day</t>
  </si>
  <si>
    <t>f. Registration</t>
  </si>
  <si>
    <t>g. Other</t>
  </si>
  <si>
    <t># of trips</t>
  </si>
  <si>
    <t xml:space="preserve">Motor Vehicle Type </t>
  </si>
  <si>
    <t>Monthly Rate</t>
  </si>
  <si>
    <t>Year Two</t>
  </si>
  <si>
    <t>Year Three</t>
  </si>
  <si>
    <t>Total</t>
  </si>
  <si>
    <t>Year</t>
  </si>
  <si>
    <t># of roundtrip miles</t>
  </si>
  <si>
    <t xml:space="preserve">For example, local transportation </t>
  </si>
  <si>
    <t>d. Type of Car</t>
  </si>
  <si>
    <t>e. Mileage</t>
  </si>
  <si>
    <t>Notes:</t>
  </si>
  <si>
    <t xml:space="preserve">  </t>
  </si>
  <si>
    <t>City:</t>
  </si>
  <si>
    <t>% Effort</t>
  </si>
  <si>
    <t>Facilities and Administrative Costs</t>
  </si>
  <si>
    <t>On-Campus</t>
  </si>
  <si>
    <t>Off-Campus</t>
  </si>
  <si>
    <t>Percentage</t>
  </si>
  <si>
    <t>Cost of flight</t>
  </si>
  <si>
    <t xml:space="preserve"> BUDGET CALCULATION SHEET</t>
  </si>
  <si>
    <t>TOTAL nine-months personnel</t>
  </si>
  <si>
    <t xml:space="preserve">TOTAL twelve-months personnel </t>
  </si>
  <si>
    <t xml:space="preserve">TOTAL PERSONNEL </t>
  </si>
  <si>
    <t>TOTAL TUITION</t>
  </si>
  <si>
    <t>TOTAL EQUIPMENT</t>
  </si>
  <si>
    <t>TOTAL TRAVEL</t>
  </si>
  <si>
    <t>TOTAL PARTICIPANT SUPPORT</t>
  </si>
  <si>
    <t>TOTAL OTHER DIRECT COSTS</t>
  </si>
  <si>
    <t xml:space="preserve">TOTAL DIRECT COSTS </t>
  </si>
  <si>
    <t>TOTAL REQUEST</t>
  </si>
  <si>
    <t>Rate Type</t>
  </si>
  <si>
    <t>Acad Year Effort</t>
  </si>
  <si>
    <t>Summer Fringe Rate</t>
  </si>
  <si>
    <t>Select Employment Classification from dropdown menu</t>
  </si>
  <si>
    <t>Enter Current Base Salary</t>
  </si>
  <si>
    <t>DOMESTIC TRAVEL</t>
  </si>
  <si>
    <t>Enter where you are traveling here.</t>
  </si>
  <si>
    <t>Enter who is traveling here.  For instance, PI, GA, consultant.</t>
  </si>
  <si>
    <t>Enter type of trip you are taking here. For instance, conference.</t>
  </si>
  <si>
    <t>Select year you are traveling:</t>
  </si>
  <si>
    <t>INTERNATIONAL TRAVEL</t>
  </si>
  <si>
    <t>Tuition</t>
  </si>
  <si>
    <t>Items:</t>
  </si>
  <si>
    <t>Copying</t>
  </si>
  <si>
    <t>Postage</t>
  </si>
  <si>
    <t>TOTAL MATERIALS AND SUPPLIES</t>
  </si>
  <si>
    <t>Software</t>
  </si>
  <si>
    <t>Computer Services</t>
  </si>
  <si>
    <t>Year Four</t>
  </si>
  <si>
    <t>Year Five</t>
  </si>
  <si>
    <t>ALL2YRS</t>
  </si>
  <si>
    <t>ALL3YRS</t>
  </si>
  <si>
    <t>ALL4YRS</t>
  </si>
  <si>
    <t>ALL5YRS</t>
  </si>
  <si>
    <t>Trip One SUBTOTAL</t>
  </si>
  <si>
    <t>Trip Two SUBTOTAL</t>
  </si>
  <si>
    <t>Trip Three SUBTOTAL</t>
  </si>
  <si>
    <t>Trip Four SUBTOTAL</t>
  </si>
  <si>
    <t>Trip Five SUBTOTAL</t>
  </si>
  <si>
    <t>In-State?</t>
  </si>
  <si>
    <t>Yes</t>
  </si>
  <si>
    <t>IN-STATE TRAVEL SUBTOTAL</t>
  </si>
  <si>
    <t xml:space="preserve">Trip Five   </t>
  </si>
  <si>
    <t xml:space="preserve">Trip Four   </t>
  </si>
  <si>
    <t xml:space="preserve">Trip Three   </t>
  </si>
  <si>
    <t xml:space="preserve">Trip One </t>
  </si>
  <si>
    <t xml:space="preserve">Trip Two   </t>
  </si>
  <si>
    <t>COST SHARE - PERSONNEL ONLY</t>
  </si>
  <si>
    <t>Amount</t>
  </si>
  <si>
    <t>OUT-OF-STATE TRAVEL SUBTOTAL</t>
  </si>
  <si>
    <t>Date Ranges</t>
  </si>
  <si>
    <t>Personnel</t>
  </si>
  <si>
    <t>Contractual</t>
  </si>
  <si>
    <t>UNI Office of Research and Sponsored Programs</t>
  </si>
  <si>
    <t>1)      The Project Period represents the period of time in which the entire project will be executed.</t>
  </si>
  <si>
    <t>1)      The personnel category should include all University employees, including student employees.</t>
  </si>
  <si>
    <t>o   Undergraduates must be paid an hourly wage.</t>
  </si>
  <si>
    <t xml:space="preserve">1)      Fringe benefits must always be included when salary is included in the budget.  </t>
  </si>
  <si>
    <t>3)      Before requesting funds for equipment, a reasonable effort must be made to check the University’s inventory of equipment.</t>
  </si>
  <si>
    <t>1)      Supplies are expendable, tangible personal property.</t>
  </si>
  <si>
    <t>1)      This category includes all other expenses that pay for services or fees such as postage, printing, and telecommunications, as well as graduate assistant tuition. It also includes:</t>
  </si>
  <si>
    <r>
      <t>●      R</t>
    </r>
    <r>
      <rPr>
        <sz val="10"/>
        <rFont val="Arial"/>
        <family val="2"/>
      </rPr>
      <t>ental costs such as booth rental at a conference</t>
    </r>
  </si>
  <si>
    <r>
      <t xml:space="preserve">●      </t>
    </r>
    <r>
      <rPr>
        <sz val="10"/>
        <rFont val="Arial"/>
        <family val="2"/>
      </rPr>
      <t>Parking permits for on-campus visitors; keep in mind for workshop activities.</t>
    </r>
  </si>
  <si>
    <t>Facilities &amp; Administrative Costs</t>
  </si>
  <si>
    <t>Employment Classification</t>
  </si>
  <si>
    <t>Base Salary</t>
  </si>
  <si>
    <t>Current Base Salary</t>
  </si>
  <si>
    <t>Iowa DOT Research</t>
  </si>
  <si>
    <t>Other Iowa Source</t>
  </si>
  <si>
    <t>UNI Mid-size SUV</t>
  </si>
  <si>
    <t>Budget Year Five - Personnel Cost Share</t>
  </si>
  <si>
    <t>Budget Year Four - Personnel Cost Share</t>
  </si>
  <si>
    <t>Budget Year Three - Personnel Cost Share</t>
  </si>
  <si>
    <t>Budget Year Two - Personnel Cost Share</t>
  </si>
  <si>
    <t>Budget Year One - Personnel Cost Share</t>
  </si>
  <si>
    <t>TOTAL PERSONNEL COST SHARE YEAR ONE</t>
  </si>
  <si>
    <t>TOTAL PERSONNEL COST SHARE YEAR TWO</t>
  </si>
  <si>
    <t>TOTAL PERSONNEL COST SHARE YEAR THREE</t>
  </si>
  <si>
    <t>TOTAL PERSONNEL COST SHARE YEAR FOUR</t>
  </si>
  <si>
    <t>TOTAL PERSONNEL COST SHARE YEAR FIVE</t>
  </si>
  <si>
    <t>Salary Cost Share</t>
  </si>
  <si>
    <t>Cost Share</t>
  </si>
  <si>
    <t>ALL YEARS - Personnel Cost Share</t>
  </si>
  <si>
    <t>TOTAL PERSONNEL COST SHARE ALL YEARS</t>
  </si>
  <si>
    <t>Use Travel tab.</t>
  </si>
  <si>
    <t>Expenses such as stipends, travel, subsistence, and registration fees paid to or on behalf of participants or trainees who are the beneficiaries of the project.</t>
  </si>
  <si>
    <t xml:space="preserve">Rename lines 1-7 as needed.    </t>
  </si>
  <si>
    <t>Human Subjects Compensation</t>
  </si>
  <si>
    <t>Institutional Officials</t>
  </si>
  <si>
    <t>Academic Administrators</t>
  </si>
  <si>
    <t>Hourly Rate</t>
  </si>
  <si>
    <t>Year One</t>
  </si>
  <si>
    <t>UNI Mid-size Sedan</t>
  </si>
  <si>
    <t>UNI Mini-van (7-pass or cargo)</t>
  </si>
  <si>
    <t>UNI Van (11 or 12 pass)</t>
  </si>
  <si>
    <t>Personal Car - UNI rate</t>
  </si>
  <si>
    <t>Personal Car - IRS rate</t>
  </si>
  <si>
    <t xml:space="preserve">2)      This template automatically escalates salaries by 3% per year. You can build in an increase for Year 1 salaries as the project may start a year or two in the future. </t>
  </si>
  <si>
    <t>o   For graduate assistants, full time or 100% effort equals 20 hours per week during the AY.</t>
  </si>
  <si>
    <t xml:space="preserve">2)      Verify accurate fringe rates for each individual based on their classification.  </t>
  </si>
  <si>
    <t xml:space="preserve">3)      Faculty fringe rates for the academic year differ from fringe rates for the summer.  </t>
  </si>
  <si>
    <t>2)      For other types of cost share, enter the amounts directly into the pink Cost Share column on the Year tabs.</t>
  </si>
  <si>
    <t>1)      Enter travel on the Travel tab. The amounts will autofill into the Year tabs.</t>
  </si>
  <si>
    <t>2)      Travel expenses should include all costs associated with transportation, meals, and lodging necessary to complete the scope of work.</t>
  </si>
  <si>
    <t>5)      We recommend that you budget at the upper end of a reasonable range for travel.</t>
  </si>
  <si>
    <t>1)      Participants are individuals who participate in and benefit from the project. Employees and research subjects are not participants.</t>
  </si>
  <si>
    <t xml:space="preserve">6)      The F&amp;A rate may be restricted by a sponsor to a rate lower than UNI's federally negotiated rate.  </t>
  </si>
  <si>
    <t>AY 
PM</t>
  </si>
  <si>
    <t>Summer PM</t>
  </si>
  <si>
    <t>Other Rate</t>
  </si>
  <si>
    <t>AY Fringe Rate</t>
  </si>
  <si>
    <t>Effort</t>
  </si>
  <si>
    <t>AY Hours / Student</t>
  </si>
  <si>
    <t># of AY Students</t>
  </si>
  <si>
    <t>Summer Hours / Student</t>
  </si>
  <si>
    <t># of Summer Students</t>
  </si>
  <si>
    <t># of GAs</t>
  </si>
  <si>
    <t xml:space="preserve">Travel </t>
  </si>
  <si>
    <t>6)      It is recommended that you use the title of Principal Investigator or Project Director for the lead person on the project, and use titles such as Project Manager or Project Coordinator for other staff.  Again, be sure to read the guidelines in case there are any other specific instructions.</t>
  </si>
  <si>
    <t>2)      Equipment costs include the cost of the piece of equipment, plus the costs of any modifications, attachments, accessories, or auxiliary apparatus necessary to make it usable for the purpose for which it is acquired. Also included are any costs to put equipment in place, such as transport and installation charges.</t>
  </si>
  <si>
    <t>6)      Be sure to check proposal guidelines for any specific travel reimbursement requirements. UNI policy requires that you use UNI rates for budgeting purposes unless the funder’s rates are the lower of the two.</t>
  </si>
  <si>
    <r>
      <t xml:space="preserve">●      </t>
    </r>
    <r>
      <rPr>
        <sz val="10"/>
        <rFont val="Arial"/>
        <family val="2"/>
      </rPr>
      <t>Honoraria – These must be paid based on standard salary/wage rate.  If a consistent amount will be paid to multiple individuals, the amount cannot exceed any one individual’s standard salary/wage rate for the same amount of effort.</t>
    </r>
  </si>
  <si>
    <t>1)      Often called Indirect Costs, Facilities &amp; Administrative (F&amp;A) costs are those that are incurred for common or joint objectives and therefore cannot be identified readily and specifically with a particular sponsored project.  For example: departmental secretaries, office supplies, classrooms, electricity, security, and other general administrative costs such as personnel, purchasing, and services of the controller’s office.</t>
  </si>
  <si>
    <t>4)      To qualify as an off-campus program, more than 50% of the time and effort by University personnel must be conducted off site at a non-UNI property or rental or leased costs are charged to the funder.</t>
  </si>
  <si>
    <t>7)      Some sponsors may not allow F&amp;A costs.  Please attach a copy of these guidelines when you submit the proposal to RSP for approval.</t>
  </si>
  <si>
    <t>Rate:</t>
  </si>
  <si>
    <t>Base:</t>
  </si>
  <si>
    <t>TOTAL student personnel</t>
  </si>
  <si>
    <t>Y1 Salary</t>
  </si>
  <si>
    <t>Y1 Fringe</t>
  </si>
  <si>
    <t>Y2 Salary</t>
  </si>
  <si>
    <t>Y2 Fringe</t>
  </si>
  <si>
    <t>Y3 Salary</t>
  </si>
  <si>
    <t>Y3 Fringe</t>
  </si>
  <si>
    <t>Y4 Salary</t>
  </si>
  <si>
    <t>Y4 Fringe</t>
  </si>
  <si>
    <t>Y5 Salary</t>
  </si>
  <si>
    <t>Y5 Fringe</t>
  </si>
  <si>
    <t>SubTotal Salary</t>
  </si>
  <si>
    <t>SubTotal Fringe</t>
  </si>
  <si>
    <t>TOTAL 9-months personnel</t>
  </si>
  <si>
    <t xml:space="preserve">TOTAL 12-months personnel </t>
  </si>
  <si>
    <t>Y1 Hourly</t>
  </si>
  <si>
    <t>Y2 Hourly</t>
  </si>
  <si>
    <t>Y3 Hourly</t>
  </si>
  <si>
    <t>Y4 Hourly</t>
  </si>
  <si>
    <t>Y5 Hourly</t>
  </si>
  <si>
    <t>SubTotal Hourly</t>
  </si>
  <si>
    <t>Y1 GAs</t>
  </si>
  <si>
    <t>Y2 GAs</t>
  </si>
  <si>
    <t>Y3 GAs</t>
  </si>
  <si>
    <t>Y4 GAs</t>
  </si>
  <si>
    <t>Y5 GAs</t>
  </si>
  <si>
    <t>SubTotal GAs</t>
  </si>
  <si>
    <t>GA Tuition</t>
  </si>
  <si>
    <t>Y1</t>
  </si>
  <si>
    <t>Y2</t>
  </si>
  <si>
    <t>Y3</t>
  </si>
  <si>
    <t>Y4</t>
  </si>
  <si>
    <t>Y5</t>
  </si>
  <si>
    <t>Travel (NSF Use Travel Tab)</t>
  </si>
  <si>
    <t>MODIFIED TOTAL DIRECT COSTS</t>
  </si>
  <si>
    <r>
      <t xml:space="preserve">TOTAL REQUEST  </t>
    </r>
    <r>
      <rPr>
        <sz val="9"/>
        <rFont val="Arial"/>
        <family val="2"/>
      </rPr>
      <t>[TDC + F&amp;A]</t>
    </r>
  </si>
  <si>
    <t>**These are general guidelines to building a budget.  Please keep in mind that individual funding agencies may have unique instructions and specific restrictions that should be considered in conjunction with the advice given below. If you have any questions while developing your budget, please contact RSP.</t>
  </si>
  <si>
    <t>DOMESTIC TRAVEL TOTAL</t>
  </si>
  <si>
    <t>INTERNATIONAL TRAVEL TOTAL</t>
  </si>
  <si>
    <t>Personnel Cost Share</t>
  </si>
  <si>
    <t>SubTotal</t>
  </si>
  <si>
    <t>Salary SubTotal</t>
  </si>
  <si>
    <t>Fringe SubTotal</t>
  </si>
  <si>
    <t>Personnel SubTotal</t>
  </si>
  <si>
    <t>Salary Total</t>
  </si>
  <si>
    <t>Fringe Total</t>
  </si>
  <si>
    <t>Personnel Total</t>
  </si>
  <si>
    <t xml:space="preserve">Unit Faculty </t>
  </si>
  <si>
    <t>Non-Unit Faculty</t>
  </si>
  <si>
    <t>P&amp;S Salary &amp; Hourly</t>
  </si>
  <si>
    <t>P&amp;S Annual Appt Salary</t>
  </si>
  <si>
    <t>P&amp;S Contract</t>
  </si>
  <si>
    <t>Merit</t>
  </si>
  <si>
    <t>Merit Public Safety</t>
  </si>
  <si>
    <t>Merit Confidential &amp; Supervisory</t>
  </si>
  <si>
    <t xml:space="preserve">Temporary </t>
  </si>
  <si>
    <t>AmeriCorps</t>
  </si>
  <si>
    <t>Comp Time</t>
  </si>
  <si>
    <t>Overtime</t>
  </si>
  <si>
    <t>Shift Pay</t>
  </si>
  <si>
    <t>Special Compensation</t>
  </si>
  <si>
    <t>Summer Appointment</t>
  </si>
  <si>
    <t>CESU</t>
  </si>
  <si>
    <t>UNI Student Personnel - Hourly</t>
  </si>
  <si>
    <t>UNI Graduate Assistants</t>
  </si>
  <si>
    <t>Tuition Rate</t>
  </si>
  <si>
    <t>https://rsp.uni.edu/budget-development</t>
  </si>
  <si>
    <t>http://www.gsa.gov/travel/plan-book/per-diem-rates</t>
  </si>
  <si>
    <t>https://aoprals.state.gov/web920/per_diem.asp</t>
  </si>
  <si>
    <t xml:space="preserve">4)      Graduate assistant stipends are determined each year by the Division of Graduate Studies. Remember to differentiate between graduate assistantships (which include a stipend and a tuition scholarship) and graduate student workers (who are paid an hourly wage).  Although tuition is not absolutely required, graduate assistantships should include stipends and tuition, and in the same proportion, e.g. 50% vs. 100%. </t>
  </si>
  <si>
    <t>o   The same person cannot be both a graduate assistant and a graduate student worker in a single department, except for summer hourly pay.</t>
  </si>
  <si>
    <t>1)      The contracts category includes 1) Subawards to a third party partner for substantive programmatic work, and 2) Consulting Agreements with individuals who will give 
          advice or provide a service for a fee.</t>
  </si>
  <si>
    <t>Items costing $10,000 or more per unit with a useful life of more than 1 year.</t>
  </si>
  <si>
    <t>Subaward 1 - Portion up to $50,000</t>
  </si>
  <si>
    <t>Subaward 1 - Portion above $50,000</t>
  </si>
  <si>
    <t>Subaward 2 - Portion up to $50,000</t>
  </si>
  <si>
    <t>Subaward 2 - Portion above $50,000</t>
  </si>
  <si>
    <t>Budget Development Instructions</t>
  </si>
  <si>
    <t>2)      Budget Periods represent the periods of time – often in 12 month increments – that expenses are calculated in the budget.</t>
  </si>
  <si>
    <t xml:space="preserve">5)      For P&amp;S and Merit employees, be sure to verify human resources classification and fringe benefit rate with your department secretary and select the correct dropdown.  </t>
  </si>
  <si>
    <t>4)      This template automatically escalates fringe benefit rates by 2% per year, except for the faculty summer rate, which is not escalated.</t>
  </si>
  <si>
    <t>1)      For cost shared personnel time (salary and fringe benefits), enter the employee's name and salary on the Year One tab but use the Cost Share tab to enter their percent effort. The amounts will autofill into the pink column on the Year tabs.</t>
  </si>
  <si>
    <t xml:space="preserve">3)      Travel expenses should account for travel costs for all personnel.  Include travel costs for consultants, if any.   </t>
  </si>
  <si>
    <t>4)      Travel reimbursement rates are posted by the Office of Business Operations at the links at the top of the Travel tab.</t>
  </si>
  <si>
    <t>2)      Items such as postage, software, and copies should go in the Other Direct Costs budget category because those are services or fees.</t>
  </si>
  <si>
    <t>3)      Compensation paid to consultants must be based on standard professional rates (hourly or daily) and include the estimated effort.</t>
  </si>
  <si>
    <t>4)      Subawardees must submit a budget for their portion of the project, which must be attached to your Proposal Form in Cayuse Sponsored Projects.</t>
  </si>
  <si>
    <t xml:space="preserve">3)      MTDC = Total Direct Costs less equipment, the portion of sub-awards greater than $50,000, participant costs, tuition, and scholarships.  </t>
  </si>
  <si>
    <t>1)      "Equipment" means an article of nonexpendable, tangible personal property having a useful life of more than one year and an acquisition cost of $10,000 or more.  Some funders may have a lower equipment value threshold.</t>
  </si>
  <si>
    <t xml:space="preserve">2)      Often referred to as traineeships, or scholarships/fellowships, these costs include items such as stipends, subsistence allowances, travel allowances, and registration fees paid to or on behalf of participants or trainees (but not employees) in connection with meetings, conferences, symposia or training projects. These costs are interpreted as incentives for the individuals to participate in the project.  </t>
  </si>
  <si>
    <t>8)      A portion of indirect costs returns to PI(s) as incentive funds to encourage further grant seeking and scholarly activity.  This amount can be calculated at 10.5% of F&amp;A costs awarded. Incentive funds are deposited in an account for the PI(s) and can be used for any academic purpose even beyond the lifetime of the grant.</t>
  </si>
  <si>
    <t>Many rates are built into this template; other rates and resources are at https://rsp.uni.edu/budget-development</t>
  </si>
  <si>
    <t>2)      UNI's F&amp;A cost rate is negotiated with the Federal government and is currently 36.70% of Modified Total Direct Costs (MTDC), (14.80% of TDC for off-campus programs).</t>
  </si>
  <si>
    <t xml:space="preserve">5)      Current F&amp;A rates are effective July 1, 2025 – June 30, 2029.  </t>
  </si>
  <si>
    <t>1 - FY 26-27</t>
  </si>
  <si>
    <t>2 - FY 27-28</t>
  </si>
  <si>
    <t>3 - FY 28-29</t>
  </si>
  <si>
    <t>4 - FY 29-30</t>
  </si>
  <si>
    <t>5 - FY 30-31</t>
  </si>
  <si>
    <r>
      <rPr>
        <b/>
        <sz val="10"/>
        <color rgb="FFC00000"/>
        <rFont val="Arial"/>
        <family val="2"/>
      </rPr>
      <t>Fill in the gray and solid pink cells only.</t>
    </r>
    <r>
      <rPr>
        <sz val="10"/>
        <color rgb="FFC00000"/>
        <rFont val="Arial"/>
        <family val="2"/>
      </rPr>
      <t xml:space="preserve"> White cells and hatched pink cells contain formulas and lookup values. Some gray cells contain dropdown lists.</t>
    </r>
  </si>
  <si>
    <r>
      <t>3)      Academic salaries represent 9 months (regardless if you are paid over 10 or 12 months).  Summer salaries are calculated in ninths with 1/9th of AY salary</t>
    </r>
    <r>
      <rPr>
        <vertAlign val="superscript"/>
        <sz val="10"/>
        <rFont val="Arial"/>
        <family val="2"/>
      </rPr>
      <t xml:space="preserve"> </t>
    </r>
    <r>
      <rPr>
        <sz val="10"/>
        <rFont val="Arial"/>
        <family val="2"/>
      </rPr>
      <t xml:space="preserve">= 1 month.  At UNI, the summer is made up of three months:  May, June, and July.  Specifically, summer is the portion of May after the AY ends through July.  During the first weeks of August, prior to the date faculty report to campus for the fall semester, faculty are not eligible for summer pay.  Be sure to read guidelines for salary closely.  </t>
    </r>
  </si>
  <si>
    <t>2)      Keep in mind that whatever administrative guidelines we are required to follow in response to a funder must be also applied to our relationships with subawardees.</t>
  </si>
  <si>
    <t>5)      Some funders' required budget format does not include a line for Contractual items.  If not, list the contractual items in “Other Direct Costs.”</t>
  </si>
  <si>
    <t>Template updated: 04/10/2026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</si>
</sst>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8" formatCode="&quot;$&quot;#,##0.00_);[Red]\(&quot;$&quot;#,##0.00\)"/>
    <numFmt numFmtId="42" formatCode="_(&quot;$&quot;* #,##0_);_(&quot;$&quot;* \(#,##0\);_(&quot;$&quot;* &quot;-&quot;_);_(@_)"/>
    <numFmt numFmtId="44" formatCode="_(&quot;$&quot;* #,##0.00_);_(&quot;$&quot;* \(#,##0.00\);_(&quot;$&quot;* &quot;-&quot;??_);_(@_)"/>
    <numFmt numFmtId="164" formatCode="&quot;$&quot;#,##0"/>
    <numFmt numFmtId="165" formatCode="_(&quot;$&quot;* #,##0_);_(&quot;$&quot;* \(#,##0\);_(&quot;$&quot;* &quot;-&quot;??_);_(@_)"/>
    <numFmt numFmtId="166" formatCode="0.0"/>
    <numFmt numFmtId="167" formatCode="0.0%"/>
    <numFmt numFmtId="168" formatCode="&quot;$&quot;#,##0.000_);[Red]\(&quot;$&quot;#,##0.000\)"/>
    <numFmt numFmtId="169" formatCode="&quot;$&quot;#,##0.0000_);[Red]\(&quot;$&quot;#,##0.0000\)"/>
  </numFmts>
  <fonts count="21" x14ac:knownFonts="1">
    <font>
      <sz val="10"/>
      <name val="Arial"/>
    </font>
    <font>
      <sz val="10"/>
      <name val="Arial"/>
      <family val="2"/>
    </font>
    <font>
      <sz val="8"/>
      <name val="Arial"/>
      <family val="2"/>
    </font>
    <font>
      <sz val="12"/>
      <name val="Tahoma"/>
      <family val="2"/>
    </font>
    <font>
      <b/>
      <sz val="11"/>
      <color theme="1"/>
      <name val="Calibri"/>
      <family val="2"/>
      <scheme val="minor"/>
    </font>
    <font>
      <sz val="10"/>
      <color indexed="10"/>
      <name val="Arial"/>
      <family val="2"/>
    </font>
    <font>
      <sz val="10"/>
      <color indexed="8"/>
      <name val="Arial"/>
      <family val="2"/>
    </font>
    <font>
      <u/>
      <sz val="10.45"/>
      <color indexed="12"/>
      <name val="Times New Roman"/>
      <family val="1"/>
    </font>
    <font>
      <b/>
      <sz val="10"/>
      <color indexed="8"/>
      <name val="Arial"/>
      <family val="2"/>
    </font>
    <font>
      <b/>
      <sz val="10"/>
      <name val="Arial"/>
      <family val="2"/>
    </font>
    <font>
      <b/>
      <sz val="9"/>
      <name val="Arial"/>
      <family val="2"/>
    </font>
    <font>
      <sz val="9"/>
      <name val="Arial"/>
      <family val="2"/>
    </font>
    <font>
      <b/>
      <u/>
      <sz val="9"/>
      <name val="Arial"/>
      <family val="2"/>
    </font>
    <font>
      <b/>
      <sz val="9"/>
      <color indexed="8"/>
      <name val="Arial"/>
      <family val="2"/>
    </font>
    <font>
      <b/>
      <i/>
      <sz val="9"/>
      <name val="Arial"/>
      <family val="2"/>
    </font>
    <font>
      <sz val="9"/>
      <color indexed="8"/>
      <name val="Arial"/>
      <family val="2"/>
    </font>
    <font>
      <b/>
      <u/>
      <sz val="10"/>
      <name val="Arial"/>
      <family val="2"/>
    </font>
    <font>
      <vertAlign val="superscript"/>
      <sz val="10"/>
      <name val="Arial"/>
      <family val="2"/>
    </font>
    <font>
      <sz val="10"/>
      <color rgb="FF000000"/>
      <name val="Arial"/>
      <family val="2"/>
    </font>
    <font>
      <sz val="10"/>
      <color rgb="FFC00000"/>
      <name val="Arial"/>
      <family val="2"/>
    </font>
    <font>
      <b/>
      <sz val="10"/>
      <color rgb="FFC00000"/>
      <name val="Arial"/>
      <family val="2"/>
    </font>
  </fonts>
  <fills count="15">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theme="7" tint="0.79998168889431442"/>
        <bgColor indexed="64"/>
      </patternFill>
    </fill>
    <fill>
      <patternFill patternType="solid">
        <fgColor rgb="FFFFFFCC"/>
        <bgColor indexed="64"/>
      </patternFill>
    </fill>
    <fill>
      <patternFill patternType="solid">
        <fgColor theme="7" tint="0.59999389629810485"/>
        <bgColor indexed="64"/>
      </patternFill>
    </fill>
    <fill>
      <patternFill patternType="solid">
        <fgColor theme="0"/>
        <bgColor indexed="64"/>
      </patternFill>
    </fill>
    <fill>
      <patternFill patternType="solid">
        <fgColor rgb="FFFFFFEB"/>
        <bgColor indexed="64"/>
      </patternFill>
    </fill>
    <fill>
      <patternFill patternType="solid">
        <fgColor theme="6" tint="0.79998168889431442"/>
        <bgColor indexed="64"/>
      </patternFill>
    </fill>
    <fill>
      <patternFill patternType="darkUp">
        <fgColor theme="0"/>
        <bgColor indexed="45"/>
      </patternFill>
    </fill>
    <fill>
      <patternFill patternType="lightUp">
        <fgColor theme="0"/>
        <bgColor indexed="45"/>
      </patternFill>
    </fill>
    <fill>
      <patternFill patternType="lightUp">
        <fgColor theme="0"/>
        <bgColor rgb="FFFFFFCC"/>
      </patternFill>
    </fill>
    <fill>
      <patternFill patternType="solid">
        <fgColor rgb="FFFF99CC"/>
        <bgColor indexed="64"/>
      </patternFill>
    </fill>
    <fill>
      <patternFill patternType="solid">
        <fgColor rgb="FFE4DFEC"/>
        <bgColor indexed="64"/>
      </patternFill>
    </fill>
  </fills>
  <borders count="43">
    <border>
      <left/>
      <right/>
      <top/>
      <bottom/>
      <diagonal/>
    </border>
    <border>
      <left/>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auto="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n">
        <color auto="1"/>
      </right>
      <top style="thin">
        <color theme="0" tint="-0.24994659260841701"/>
      </top>
      <bottom style="thin">
        <color auto="1"/>
      </bottom>
      <diagonal/>
    </border>
    <border>
      <left style="thin">
        <color theme="0" tint="-0.14996795556505021"/>
      </left>
      <right style="thin">
        <color theme="0" tint="-0.24994659260841701"/>
      </right>
      <top style="thin">
        <color theme="0" tint="-0.14996795556505021"/>
      </top>
      <bottom style="thin">
        <color theme="0" tint="-0.24994659260841701"/>
      </bottom>
      <diagonal/>
    </border>
    <border>
      <left style="thin">
        <color theme="0" tint="-0.24994659260841701"/>
      </left>
      <right style="thin">
        <color theme="0" tint="-0.24994659260841701"/>
      </right>
      <top style="thin">
        <color theme="0" tint="-0.14996795556505021"/>
      </top>
      <bottom style="thin">
        <color theme="0" tint="-0.24994659260841701"/>
      </bottom>
      <diagonal/>
    </border>
    <border>
      <left style="thin">
        <color theme="0" tint="-0.24994659260841701"/>
      </left>
      <right style="thin">
        <color theme="0" tint="-0.14996795556505021"/>
      </right>
      <top style="thin">
        <color theme="0" tint="-0.14996795556505021"/>
      </top>
      <bottom style="thin">
        <color theme="0" tint="-0.24994659260841701"/>
      </bottom>
      <diagonal/>
    </border>
    <border>
      <left style="thin">
        <color theme="0" tint="-0.1499679555650502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14996795556505021"/>
      </right>
      <top style="thin">
        <color theme="0" tint="-0.24994659260841701"/>
      </top>
      <bottom style="thin">
        <color theme="0" tint="-0.24994659260841701"/>
      </bottom>
      <diagonal/>
    </border>
    <border>
      <left style="thin">
        <color theme="0" tint="-0.14996795556505021"/>
      </left>
      <right style="thin">
        <color theme="0" tint="-0.24994659260841701"/>
      </right>
      <top style="thin">
        <color theme="0" tint="-0.24994659260841701"/>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14996795556505021"/>
      </bottom>
      <diagonal/>
    </border>
    <border>
      <left style="thin">
        <color theme="0" tint="-0.24994659260841701"/>
      </left>
      <right style="thin">
        <color theme="0" tint="-0.14996795556505021"/>
      </right>
      <top style="thin">
        <color theme="0" tint="-0.24994659260841701"/>
      </top>
      <bottom style="thin">
        <color theme="0" tint="-0.14996795556505021"/>
      </bottom>
      <diagonal/>
    </border>
    <border>
      <left style="thin">
        <color auto="1"/>
      </left>
      <right/>
      <top style="thin">
        <color theme="0" tint="-0.24994659260841701"/>
      </top>
      <bottom style="thin">
        <color theme="0" tint="-0.24994659260841701"/>
      </bottom>
      <diagonal/>
    </border>
    <border>
      <left/>
      <right style="thin">
        <color auto="1"/>
      </right>
      <top style="thin">
        <color theme="0" tint="-0.2499465926084170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right style="thin">
        <color theme="0" tint="-0.14996795556505021"/>
      </right>
      <top style="thin">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14996795556505021"/>
      </top>
      <bottom style="thin">
        <color theme="0" tint="-0.24994659260841701"/>
      </bottom>
      <diagonal/>
    </border>
    <border>
      <left/>
      <right/>
      <top style="thin">
        <color theme="0" tint="-0.14996795556505021"/>
      </top>
      <bottom style="thin">
        <color theme="0" tint="-0.24994659260841701"/>
      </bottom>
      <diagonal/>
    </border>
    <border>
      <left/>
      <right style="thin">
        <color theme="0" tint="-0.24994659260841701"/>
      </right>
      <top style="thin">
        <color theme="0" tint="-0.14996795556505021"/>
      </top>
      <bottom style="thin">
        <color theme="0" tint="-0.24994659260841701"/>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cellStyleXfs>
  <cellXfs count="454">
    <xf numFmtId="0" fontId="0" fillId="0" borderId="0" xfId="0"/>
    <xf numFmtId="0" fontId="3" fillId="0" borderId="0" xfId="0" applyFont="1"/>
    <xf numFmtId="10" fontId="3" fillId="0" borderId="0" xfId="0" applyNumberFormat="1" applyFont="1" applyAlignment="1">
      <alignment horizontal="center"/>
    </xf>
    <xf numFmtId="0" fontId="1" fillId="0" borderId="0" xfId="0" applyFont="1"/>
    <xf numFmtId="10" fontId="3" fillId="0" borderId="0" xfId="2" applyNumberFormat="1" applyFont="1" applyAlignment="1">
      <alignment horizontal="center"/>
    </xf>
    <xf numFmtId="8" fontId="0" fillId="0" borderId="0" xfId="0" applyNumberFormat="1"/>
    <xf numFmtId="0" fontId="9" fillId="0" borderId="0" xfId="0" applyFont="1"/>
    <xf numFmtId="5" fontId="0" fillId="0" borderId="0" xfId="0" applyNumberFormat="1" applyAlignment="1">
      <alignment horizontal="right"/>
    </xf>
    <xf numFmtId="0" fontId="0" fillId="0" borderId="0" xfId="0" applyAlignment="1">
      <alignment horizontal="right"/>
    </xf>
    <xf numFmtId="0" fontId="11" fillId="0" borderId="0" xfId="0" applyFont="1"/>
    <xf numFmtId="0" fontId="11" fillId="0" borderId="0" xfId="0" applyFont="1" applyAlignment="1">
      <alignment wrapText="1"/>
    </xf>
    <xf numFmtId="0" fontId="11" fillId="0" borderId="0" xfId="0" applyFont="1" applyAlignment="1">
      <alignment vertical="top"/>
    </xf>
    <xf numFmtId="164" fontId="11" fillId="0" borderId="0" xfId="0" applyNumberFormat="1" applyFont="1"/>
    <xf numFmtId="0" fontId="10" fillId="0" borderId="0" xfId="0" applyFont="1" applyAlignment="1">
      <alignment horizontal="left"/>
    </xf>
    <xf numFmtId="1" fontId="11" fillId="0" borderId="0" xfId="0" applyNumberFormat="1" applyFont="1"/>
    <xf numFmtId="10" fontId="11" fillId="0" borderId="0" xfId="0" applyNumberFormat="1" applyFont="1" applyAlignment="1">
      <alignment horizontal="center"/>
    </xf>
    <xf numFmtId="0" fontId="11" fillId="0" borderId="0" xfId="0" applyFont="1" applyAlignment="1">
      <alignment horizontal="left"/>
    </xf>
    <xf numFmtId="0" fontId="5" fillId="5" borderId="1" xfId="0" applyFont="1" applyFill="1" applyBorder="1" applyAlignment="1">
      <alignment vertical="center"/>
    </xf>
    <xf numFmtId="0" fontId="6" fillId="5" borderId="1" xfId="0" applyFont="1" applyFill="1" applyBorder="1" applyAlignment="1">
      <alignment horizontal="center" vertical="center"/>
    </xf>
    <xf numFmtId="37" fontId="7" fillId="5" borderId="1" xfId="3" applyNumberFormat="1" applyFill="1" applyBorder="1" applyAlignment="1" applyProtection="1">
      <alignment vertical="center"/>
    </xf>
    <xf numFmtId="0" fontId="15" fillId="4" borderId="4" xfId="0" applyFont="1" applyFill="1" applyBorder="1"/>
    <xf numFmtId="0" fontId="15" fillId="0" borderId="4" xfId="0" applyFont="1" applyBorder="1"/>
    <xf numFmtId="0" fontId="4" fillId="5" borderId="2" xfId="0" applyFont="1" applyFill="1" applyBorder="1" applyAlignment="1">
      <alignment vertical="center"/>
    </xf>
    <xf numFmtId="0" fontId="0" fillId="5" borderId="1" xfId="0" applyFill="1" applyBorder="1"/>
    <xf numFmtId="5" fontId="6" fillId="5" borderId="1" xfId="0" applyNumberFormat="1" applyFont="1" applyFill="1" applyBorder="1" applyAlignment="1">
      <alignment horizontal="right" vertical="center"/>
    </xf>
    <xf numFmtId="164" fontId="6" fillId="5" borderId="1" xfId="0" applyNumberFormat="1" applyFont="1" applyFill="1" applyBorder="1" applyAlignment="1">
      <alignment horizontal="right" vertical="center"/>
    </xf>
    <xf numFmtId="164" fontId="6" fillId="5" borderId="3" xfId="0" applyNumberFormat="1" applyFont="1" applyFill="1" applyBorder="1" applyAlignment="1">
      <alignment vertical="center"/>
    </xf>
    <xf numFmtId="49" fontId="8" fillId="0" borderId="4" xfId="0" applyNumberFormat="1" applyFont="1" applyBorder="1"/>
    <xf numFmtId="0" fontId="13" fillId="0" borderId="4" xfId="0" applyFont="1" applyBorder="1"/>
    <xf numFmtId="5" fontId="15" fillId="0" borderId="4" xfId="0" applyNumberFormat="1" applyFont="1" applyBorder="1" applyAlignment="1">
      <alignment horizontal="right"/>
    </xf>
    <xf numFmtId="164" fontId="15" fillId="0" borderId="4" xfId="0" applyNumberFormat="1" applyFont="1" applyBorder="1" applyAlignment="1">
      <alignment horizontal="right"/>
    </xf>
    <xf numFmtId="164" fontId="15" fillId="0" borderId="4" xfId="0" applyNumberFormat="1" applyFont="1" applyBorder="1"/>
    <xf numFmtId="5" fontId="8" fillId="5" borderId="4" xfId="0" applyNumberFormat="1" applyFont="1" applyFill="1" applyBorder="1" applyAlignment="1">
      <alignment horizontal="right"/>
    </xf>
    <xf numFmtId="164" fontId="8" fillId="5" borderId="4" xfId="0" applyNumberFormat="1" applyFont="1" applyFill="1" applyBorder="1"/>
    <xf numFmtId="0" fontId="11" fillId="0" borderId="11" xfId="0" applyFont="1" applyBorder="1" applyAlignment="1">
      <alignment wrapText="1"/>
    </xf>
    <xf numFmtId="0" fontId="10" fillId="0" borderId="0" xfId="0" applyFont="1"/>
    <xf numFmtId="0" fontId="11" fillId="5" borderId="0" xfId="0" applyFont="1" applyFill="1"/>
    <xf numFmtId="0" fontId="11" fillId="0" borderId="11" xfId="0" applyFont="1" applyBorder="1"/>
    <xf numFmtId="164" fontId="11" fillId="0" borderId="11" xfId="0" applyNumberFormat="1" applyFont="1" applyBorder="1"/>
    <xf numFmtId="0" fontId="11" fillId="0" borderId="11" xfId="0" applyFont="1" applyBorder="1" applyAlignment="1">
      <alignment horizontal="left"/>
    </xf>
    <xf numFmtId="0" fontId="11" fillId="4" borderId="4" xfId="0" applyFont="1" applyFill="1" applyBorder="1"/>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5" fontId="8" fillId="0" borderId="4" xfId="0" applyNumberFormat="1" applyFont="1" applyBorder="1" applyAlignment="1">
      <alignment horizontal="right"/>
    </xf>
    <xf numFmtId="1" fontId="11" fillId="0" borderId="11" xfId="0" applyNumberFormat="1" applyFont="1" applyBorder="1"/>
    <xf numFmtId="10" fontId="11" fillId="0" borderId="11" xfId="0" applyNumberFormat="1" applyFont="1" applyBorder="1" applyAlignment="1">
      <alignment horizontal="center"/>
    </xf>
    <xf numFmtId="0" fontId="11" fillId="0" borderId="4" xfId="0" applyFont="1" applyBorder="1"/>
    <xf numFmtId="0" fontId="10" fillId="0" borderId="4" xfId="0" applyFont="1" applyBorder="1"/>
    <xf numFmtId="0" fontId="11" fillId="4" borderId="5" xfId="0" applyFont="1" applyFill="1" applyBorder="1" applyAlignment="1">
      <alignment horizontal="left"/>
    </xf>
    <xf numFmtId="0" fontId="11" fillId="4" borderId="6" xfId="0" applyFont="1" applyFill="1" applyBorder="1" applyAlignment="1">
      <alignment horizontal="left"/>
    </xf>
    <xf numFmtId="0" fontId="11" fillId="4" borderId="7" xfId="0" applyFont="1" applyFill="1" applyBorder="1" applyAlignment="1">
      <alignment horizontal="left"/>
    </xf>
    <xf numFmtId="0" fontId="10" fillId="0" borderId="11" xfId="0" applyFont="1" applyBorder="1" applyAlignment="1">
      <alignment horizontal="left"/>
    </xf>
    <xf numFmtId="0" fontId="11" fillId="0" borderId="4" xfId="0" applyFont="1" applyBorder="1" applyAlignment="1">
      <alignment horizontal="left"/>
    </xf>
    <xf numFmtId="0" fontId="10" fillId="3" borderId="4" xfId="0" applyFont="1" applyFill="1" applyBorder="1" applyProtection="1">
      <protection locked="0"/>
    </xf>
    <xf numFmtId="0" fontId="11" fillId="0" borderId="4" xfId="0" applyFont="1" applyBorder="1" applyAlignment="1" applyProtection="1">
      <alignment wrapText="1"/>
      <protection locked="0"/>
    </xf>
    <xf numFmtId="0" fontId="10" fillId="0" borderId="4" xfId="0" applyFont="1" applyBorder="1" applyAlignment="1" applyProtection="1">
      <alignment wrapText="1"/>
      <protection locked="0"/>
    </xf>
    <xf numFmtId="0" fontId="10" fillId="0" borderId="4" xfId="0" applyFont="1" applyBorder="1" applyAlignment="1" applyProtection="1">
      <alignment horizontal="center" wrapText="1"/>
      <protection locked="0"/>
    </xf>
    <xf numFmtId="0" fontId="11" fillId="0" borderId="4" xfId="0" applyFont="1" applyBorder="1" applyAlignment="1">
      <alignment wrapText="1"/>
    </xf>
    <xf numFmtId="9" fontId="11" fillId="4" borderId="4" xfId="2" applyFont="1" applyFill="1" applyBorder="1" applyProtection="1">
      <protection locked="0"/>
    </xf>
    <xf numFmtId="166" fontId="11" fillId="3" borderId="4" xfId="2" applyNumberFormat="1" applyFont="1" applyFill="1" applyBorder="1" applyProtection="1"/>
    <xf numFmtId="1" fontId="11" fillId="4" borderId="4" xfId="2" applyNumberFormat="1" applyFont="1" applyFill="1" applyBorder="1" applyProtection="1">
      <protection locked="0"/>
    </xf>
    <xf numFmtId="165" fontId="11" fillId="0" borderId="4" xfId="1" applyNumberFormat="1" applyFont="1" applyFill="1" applyBorder="1" applyProtection="1">
      <protection locked="0"/>
    </xf>
    <xf numFmtId="42" fontId="11" fillId="3" borderId="4" xfId="1" applyNumberFormat="1" applyFont="1" applyFill="1" applyBorder="1" applyProtection="1"/>
    <xf numFmtId="10" fontId="11" fillId="3" borderId="4" xfId="1" applyNumberFormat="1" applyFont="1" applyFill="1" applyBorder="1" applyAlignment="1" applyProtection="1">
      <alignment horizontal="center"/>
    </xf>
    <xf numFmtId="165" fontId="11" fillId="3" borderId="4" xfId="1" applyNumberFormat="1" applyFont="1" applyFill="1" applyBorder="1" applyProtection="1"/>
    <xf numFmtId="165" fontId="11" fillId="0" borderId="4" xfId="1" applyNumberFormat="1" applyFont="1" applyFill="1" applyBorder="1" applyProtection="1"/>
    <xf numFmtId="165" fontId="11" fillId="5" borderId="4" xfId="1" applyNumberFormat="1" applyFont="1" applyFill="1" applyBorder="1" applyProtection="1"/>
    <xf numFmtId="165" fontId="11" fillId="5" borderId="4" xfId="1" applyNumberFormat="1" applyFont="1" applyFill="1" applyBorder="1" applyAlignment="1" applyProtection="1">
      <alignment horizontal="right"/>
    </xf>
    <xf numFmtId="166" fontId="11" fillId="3" borderId="4" xfId="2" applyNumberFormat="1" applyFont="1" applyFill="1" applyBorder="1" applyProtection="1">
      <protection locked="0"/>
    </xf>
    <xf numFmtId="165" fontId="11" fillId="3" borderId="4" xfId="0" applyNumberFormat="1" applyFont="1" applyFill="1" applyBorder="1"/>
    <xf numFmtId="166" fontId="11" fillId="0" borderId="4" xfId="2" applyNumberFormat="1" applyFont="1" applyFill="1" applyBorder="1" applyProtection="1">
      <protection locked="0"/>
    </xf>
    <xf numFmtId="165" fontId="11" fillId="4" borderId="4" xfId="1" applyNumberFormat="1" applyFont="1" applyFill="1" applyBorder="1" applyProtection="1">
      <protection locked="0"/>
    </xf>
    <xf numFmtId="42" fontId="11" fillId="3" borderId="4" xfId="1" applyNumberFormat="1" applyFont="1" applyFill="1" applyBorder="1" applyAlignment="1" applyProtection="1">
      <alignment horizontal="center"/>
    </xf>
    <xf numFmtId="165" fontId="11" fillId="3" borderId="4" xfId="1" applyNumberFormat="1" applyFont="1" applyFill="1" applyBorder="1" applyProtection="1">
      <protection locked="0"/>
    </xf>
    <xf numFmtId="165" fontId="11" fillId="5" borderId="4" xfId="0" applyNumberFormat="1" applyFont="1" applyFill="1" applyBorder="1"/>
    <xf numFmtId="42" fontId="11" fillId="0" borderId="4" xfId="0" applyNumberFormat="1" applyFont="1" applyBorder="1" applyProtection="1">
      <protection locked="0"/>
    </xf>
    <xf numFmtId="42" fontId="11" fillId="2" borderId="4" xfId="1" applyNumberFormat="1" applyFont="1" applyFill="1" applyBorder="1" applyProtection="1"/>
    <xf numFmtId="165" fontId="11" fillId="2" borderId="4" xfId="1" applyNumberFormat="1" applyFont="1" applyFill="1" applyBorder="1" applyProtection="1">
      <protection locked="0"/>
    </xf>
    <xf numFmtId="164" fontId="11" fillId="3" borderId="4" xfId="0" applyNumberFormat="1" applyFont="1" applyFill="1" applyBorder="1"/>
    <xf numFmtId="165" fontId="10" fillId="5" borderId="4" xfId="1" applyNumberFormat="1" applyFont="1" applyFill="1" applyBorder="1" applyProtection="1"/>
    <xf numFmtId="0" fontId="10" fillId="3" borderId="4" xfId="0" applyFont="1" applyFill="1" applyBorder="1" applyAlignment="1" applyProtection="1">
      <alignment horizontal="center"/>
      <protection locked="0"/>
    </xf>
    <xf numFmtId="0" fontId="11" fillId="0" borderId="4" xfId="0" applyFont="1" applyBorder="1" applyAlignment="1">
      <alignment vertical="top"/>
    </xf>
    <xf numFmtId="164" fontId="11" fillId="0" borderId="4" xfId="0" applyNumberFormat="1" applyFont="1" applyBorder="1"/>
    <xf numFmtId="0" fontId="10" fillId="0" borderId="4" xfId="0" applyFont="1" applyBorder="1" applyAlignment="1">
      <alignment horizontal="left"/>
    </xf>
    <xf numFmtId="1" fontId="11" fillId="0" borderId="4" xfId="0" applyNumberFormat="1" applyFont="1" applyBorder="1"/>
    <xf numFmtId="10" fontId="11" fillId="0" borderId="4" xfId="0" applyNumberFormat="1" applyFont="1" applyBorder="1" applyAlignment="1">
      <alignment horizontal="center"/>
    </xf>
    <xf numFmtId="0" fontId="11" fillId="0" borderId="0" xfId="0" applyFont="1" applyAlignment="1">
      <alignment vertical="center"/>
    </xf>
    <xf numFmtId="0" fontId="11" fillId="6" borderId="0" xfId="0" applyFont="1" applyFill="1"/>
    <xf numFmtId="44" fontId="11" fillId="4" borderId="4" xfId="1" applyFont="1" applyFill="1" applyBorder="1" applyProtection="1">
      <protection locked="0"/>
    </xf>
    <xf numFmtId="42" fontId="11" fillId="0" borderId="4" xfId="1" applyNumberFormat="1" applyFont="1" applyBorder="1" applyProtection="1">
      <protection hidden="1"/>
    </xf>
    <xf numFmtId="0" fontId="9" fillId="5" borderId="0" xfId="0" applyFont="1" applyFill="1" applyAlignment="1">
      <alignment horizontal="left" vertical="center"/>
    </xf>
    <xf numFmtId="0" fontId="1" fillId="5" borderId="0" xfId="0" applyFont="1" applyFill="1"/>
    <xf numFmtId="0" fontId="1" fillId="7" borderId="0" xfId="0" applyFont="1" applyFill="1"/>
    <xf numFmtId="0" fontId="11" fillId="7" borderId="0" xfId="0" applyFont="1" applyFill="1"/>
    <xf numFmtId="0" fontId="16" fillId="6" borderId="0" xfId="0" applyFont="1" applyFill="1" applyAlignment="1">
      <alignment horizontal="left" vertical="center"/>
    </xf>
    <xf numFmtId="0" fontId="1" fillId="6" borderId="0" xfId="0" applyFont="1" applyFill="1"/>
    <xf numFmtId="0" fontId="9" fillId="0" borderId="0" xfId="0" applyFont="1" applyAlignment="1">
      <alignment horizontal="center" vertical="center"/>
    </xf>
    <xf numFmtId="0" fontId="1" fillId="0" borderId="0" xfId="0" applyFont="1" applyAlignment="1">
      <alignment vertical="center" wrapText="1"/>
    </xf>
    <xf numFmtId="0" fontId="9" fillId="0" borderId="0" xfId="0" applyFont="1" applyAlignment="1">
      <alignment vertical="center"/>
    </xf>
    <xf numFmtId="0" fontId="1" fillId="0" borderId="0" xfId="0" applyFont="1" applyAlignment="1">
      <alignment horizontal="left" vertical="center" wrapText="1" indent="4"/>
    </xf>
    <xf numFmtId="0" fontId="1" fillId="0" borderId="0" xfId="0" applyFont="1" applyAlignment="1">
      <alignment vertical="center"/>
    </xf>
    <xf numFmtId="0" fontId="1" fillId="0" borderId="0" xfId="0" applyFont="1" applyAlignment="1">
      <alignment horizontal="left" vertical="center" wrapText="1" indent="8"/>
    </xf>
    <xf numFmtId="0" fontId="18" fillId="0" borderId="0" xfId="0" applyFont="1" applyAlignment="1">
      <alignment horizontal="left" vertical="center" wrapText="1" indent="8"/>
    </xf>
    <xf numFmtId="10" fontId="11" fillId="3" borderId="4" xfId="0" applyNumberFormat="1" applyFont="1" applyFill="1" applyBorder="1" applyProtection="1">
      <protection locked="0"/>
    </xf>
    <xf numFmtId="10" fontId="0" fillId="0" borderId="0" xfId="0" applyNumberFormat="1"/>
    <xf numFmtId="10" fontId="11" fillId="4" borderId="4" xfId="2" applyNumberFormat="1" applyFont="1" applyFill="1" applyBorder="1" applyProtection="1">
      <protection locked="0"/>
    </xf>
    <xf numFmtId="0" fontId="11" fillId="7" borderId="4" xfId="0" applyFont="1" applyFill="1" applyBorder="1" applyProtection="1">
      <protection locked="0"/>
    </xf>
    <xf numFmtId="1" fontId="10" fillId="0" borderId="4" xfId="0" applyNumberFormat="1" applyFont="1" applyBorder="1" applyAlignment="1" applyProtection="1">
      <alignment horizontal="center" wrapText="1"/>
      <protection locked="0"/>
    </xf>
    <xf numFmtId="164" fontId="10" fillId="0" borderId="4" xfId="0" applyNumberFormat="1" applyFont="1" applyBorder="1" applyAlignment="1" applyProtection="1">
      <alignment horizontal="center" wrapText="1"/>
      <protection locked="0"/>
    </xf>
    <xf numFmtId="164" fontId="10" fillId="0" borderId="4" xfId="0" applyNumberFormat="1" applyFont="1" applyBorder="1" applyAlignment="1">
      <alignment horizontal="center" wrapText="1"/>
    </xf>
    <xf numFmtId="0" fontId="10" fillId="0" borderId="4" xfId="0" applyFont="1" applyBorder="1" applyAlignment="1">
      <alignment horizontal="center" wrapText="1"/>
    </xf>
    <xf numFmtId="9" fontId="10" fillId="0" borderId="4" xfId="2" applyFont="1" applyFill="1" applyBorder="1" applyAlignment="1" applyProtection="1">
      <alignment horizontal="center" wrapText="1"/>
      <protection locked="0"/>
    </xf>
    <xf numFmtId="9" fontId="10" fillId="0" borderId="4" xfId="2" applyFont="1" applyBorder="1" applyAlignment="1" applyProtection="1">
      <alignment horizontal="center" wrapText="1"/>
      <protection locked="0"/>
    </xf>
    <xf numFmtId="9" fontId="10" fillId="0" borderId="4" xfId="2" applyFont="1" applyBorder="1" applyAlignment="1" applyProtection="1">
      <alignment horizontal="center"/>
      <protection locked="0"/>
    </xf>
    <xf numFmtId="165" fontId="10" fillId="0" borderId="4" xfId="1" applyNumberFormat="1" applyFont="1" applyFill="1" applyBorder="1" applyAlignment="1" applyProtection="1">
      <alignment horizontal="center"/>
    </xf>
    <xf numFmtId="0" fontId="10" fillId="8" borderId="4" xfId="0" applyFont="1" applyFill="1" applyBorder="1" applyAlignment="1" applyProtection="1">
      <alignment wrapText="1"/>
      <protection locked="0"/>
    </xf>
    <xf numFmtId="164" fontId="10" fillId="8" borderId="4" xfId="0" applyNumberFormat="1" applyFont="1" applyFill="1" applyBorder="1" applyAlignment="1" applyProtection="1">
      <alignment horizontal="center" wrapText="1"/>
      <protection locked="0"/>
    </xf>
    <xf numFmtId="0" fontId="9" fillId="0" borderId="0" xfId="0" applyFont="1" applyAlignment="1">
      <alignment vertical="center" wrapText="1"/>
    </xf>
    <xf numFmtId="165" fontId="11" fillId="10" borderId="4" xfId="1" applyNumberFormat="1" applyFont="1" applyFill="1" applyBorder="1" applyProtection="1"/>
    <xf numFmtId="165" fontId="11" fillId="11" borderId="4" xfId="1" applyNumberFormat="1" applyFont="1" applyFill="1" applyBorder="1" applyProtection="1"/>
    <xf numFmtId="167" fontId="0" fillId="0" borderId="0" xfId="0" applyNumberFormat="1"/>
    <xf numFmtId="0" fontId="11" fillId="0" borderId="4" xfId="0" applyFont="1" applyBorder="1" applyProtection="1">
      <protection locked="0"/>
    </xf>
    <xf numFmtId="10" fontId="10" fillId="0" borderId="4" xfId="0" applyNumberFormat="1" applyFont="1" applyBorder="1" applyAlignment="1">
      <alignment horizontal="center" wrapText="1"/>
    </xf>
    <xf numFmtId="0" fontId="11" fillId="4" borderId="4" xfId="0" applyFont="1" applyFill="1" applyBorder="1" applyProtection="1">
      <protection locked="0"/>
    </xf>
    <xf numFmtId="0" fontId="10" fillId="0" borderId="4" xfId="0" applyFont="1" applyBorder="1" applyProtection="1">
      <protection locked="0"/>
    </xf>
    <xf numFmtId="0" fontId="10" fillId="8" borderId="4" xfId="0" applyFont="1" applyFill="1" applyBorder="1" applyAlignment="1" applyProtection="1">
      <alignment horizontal="center" wrapText="1"/>
      <protection locked="0"/>
    </xf>
    <xf numFmtId="1" fontId="10" fillId="8" borderId="4" xfId="0" applyNumberFormat="1" applyFont="1" applyFill="1" applyBorder="1" applyAlignment="1" applyProtection="1">
      <alignment horizontal="center" wrapText="1"/>
      <protection locked="0"/>
    </xf>
    <xf numFmtId="9" fontId="10" fillId="8" borderId="4" xfId="2" applyFont="1" applyFill="1" applyBorder="1" applyAlignment="1" applyProtection="1">
      <alignment horizontal="center" wrapText="1"/>
      <protection locked="0"/>
    </xf>
    <xf numFmtId="0" fontId="11" fillId="0" borderId="13" xfId="0" applyFont="1" applyBorder="1" applyAlignment="1" applyProtection="1">
      <alignment wrapText="1"/>
      <protection locked="0"/>
    </xf>
    <xf numFmtId="0" fontId="10" fillId="0" borderId="14" xfId="0" applyFont="1" applyBorder="1" applyAlignment="1">
      <alignment horizontal="center" wrapText="1"/>
    </xf>
    <xf numFmtId="0" fontId="11" fillId="0" borderId="13" xfId="0" applyFont="1" applyBorder="1" applyProtection="1">
      <protection locked="0"/>
    </xf>
    <xf numFmtId="165" fontId="11" fillId="10" borderId="14" xfId="1" applyNumberFormat="1" applyFont="1" applyFill="1" applyBorder="1" applyProtection="1"/>
    <xf numFmtId="165" fontId="11" fillId="11" borderId="14" xfId="1" applyNumberFormat="1" applyFont="1" applyFill="1" applyBorder="1" applyProtection="1"/>
    <xf numFmtId="0" fontId="11" fillId="0" borderId="13" xfId="0" applyFont="1" applyBorder="1" applyAlignment="1">
      <alignment wrapText="1"/>
    </xf>
    <xf numFmtId="42" fontId="11" fillId="2" borderId="14" xfId="1" applyNumberFormat="1" applyFont="1" applyFill="1" applyBorder="1" applyProtection="1"/>
    <xf numFmtId="165" fontId="11" fillId="2" borderId="14" xfId="1" applyNumberFormat="1" applyFont="1" applyFill="1" applyBorder="1" applyProtection="1">
      <protection locked="0"/>
    </xf>
    <xf numFmtId="0" fontId="11" fillId="0" borderId="21" xfId="0" applyFont="1" applyBorder="1" applyAlignment="1" applyProtection="1">
      <alignment wrapText="1"/>
      <protection locked="0"/>
    </xf>
    <xf numFmtId="0" fontId="10" fillId="0" borderId="22" xfId="0" applyFont="1" applyBorder="1" applyAlignment="1">
      <alignment horizontal="center" wrapText="1"/>
    </xf>
    <xf numFmtId="0" fontId="11" fillId="0" borderId="21" xfId="0" applyFont="1" applyBorder="1" applyProtection="1">
      <protection locked="0"/>
    </xf>
    <xf numFmtId="165" fontId="11" fillId="3" borderId="22" xfId="1" applyNumberFormat="1" applyFont="1" applyFill="1" applyBorder="1" applyProtection="1"/>
    <xf numFmtId="165" fontId="11" fillId="5" borderId="22" xfId="1" applyNumberFormat="1" applyFont="1" applyFill="1" applyBorder="1" applyProtection="1"/>
    <xf numFmtId="0" fontId="11" fillId="0" borderId="21" xfId="0" applyFont="1" applyBorder="1" applyAlignment="1">
      <alignment wrapText="1"/>
    </xf>
    <xf numFmtId="165" fontId="11" fillId="3" borderId="22" xfId="1" applyNumberFormat="1" applyFont="1" applyFill="1" applyBorder="1" applyProtection="1">
      <protection locked="0"/>
    </xf>
    <xf numFmtId="0" fontId="11" fillId="8" borderId="21" xfId="0" applyFont="1" applyFill="1" applyBorder="1" applyAlignment="1" applyProtection="1">
      <alignment wrapText="1"/>
      <protection locked="0"/>
    </xf>
    <xf numFmtId="164" fontId="10" fillId="8" borderId="4" xfId="0" applyNumberFormat="1" applyFont="1" applyFill="1" applyBorder="1" applyAlignment="1">
      <alignment horizontal="center" wrapText="1"/>
    </xf>
    <xf numFmtId="10" fontId="10" fillId="8" borderId="4" xfId="0" applyNumberFormat="1" applyFont="1" applyFill="1" applyBorder="1" applyAlignment="1">
      <alignment horizontal="center" wrapText="1"/>
    </xf>
    <xf numFmtId="0" fontId="10" fillId="8" borderId="22" xfId="0" applyFont="1" applyFill="1" applyBorder="1" applyAlignment="1">
      <alignment horizontal="center" wrapText="1"/>
    </xf>
    <xf numFmtId="0" fontId="11" fillId="8" borderId="21" xfId="0" applyFont="1" applyFill="1" applyBorder="1" applyProtection="1">
      <protection locked="0"/>
    </xf>
    <xf numFmtId="0" fontId="11" fillId="8" borderId="4" xfId="0" applyFont="1" applyFill="1" applyBorder="1" applyProtection="1">
      <protection locked="0"/>
    </xf>
    <xf numFmtId="166" fontId="11" fillId="8" borderId="4" xfId="2" applyNumberFormat="1" applyFont="1" applyFill="1" applyBorder="1" applyProtection="1"/>
    <xf numFmtId="165" fontId="11" fillId="8" borderId="4" xfId="1" applyNumberFormat="1" applyFont="1" applyFill="1" applyBorder="1" applyProtection="1">
      <protection locked="0"/>
    </xf>
    <xf numFmtId="42" fontId="11" fillId="8" borderId="4" xfId="1" applyNumberFormat="1" applyFont="1" applyFill="1" applyBorder="1" applyProtection="1"/>
    <xf numFmtId="10" fontId="11" fillId="8" borderId="4" xfId="1" applyNumberFormat="1" applyFont="1" applyFill="1" applyBorder="1" applyAlignment="1" applyProtection="1">
      <alignment horizontal="center"/>
    </xf>
    <xf numFmtId="165" fontId="11" fillId="8" borderId="22" xfId="1" applyNumberFormat="1" applyFont="1" applyFill="1" applyBorder="1" applyProtection="1"/>
    <xf numFmtId="165" fontId="11" fillId="8" borderId="4" xfId="1" applyNumberFormat="1" applyFont="1" applyFill="1" applyBorder="1" applyProtection="1"/>
    <xf numFmtId="0" fontId="11" fillId="8" borderId="21" xfId="0" applyFont="1" applyFill="1" applyBorder="1" applyAlignment="1">
      <alignment wrapText="1"/>
    </xf>
    <xf numFmtId="0" fontId="10" fillId="8" borderId="4" xfId="0" applyFont="1" applyFill="1" applyBorder="1" applyAlignment="1">
      <alignment horizontal="center" wrapText="1"/>
    </xf>
    <xf numFmtId="166" fontId="11" fillId="8" borderId="4" xfId="2" applyNumberFormat="1" applyFont="1" applyFill="1" applyBorder="1" applyProtection="1">
      <protection locked="0"/>
    </xf>
    <xf numFmtId="165" fontId="11" fillId="8" borderId="4" xfId="0" applyNumberFormat="1" applyFont="1" applyFill="1" applyBorder="1"/>
    <xf numFmtId="0" fontId="11" fillId="8" borderId="4" xfId="0" applyFont="1" applyFill="1" applyBorder="1" applyAlignment="1" applyProtection="1">
      <alignment wrapText="1"/>
      <protection locked="0"/>
    </xf>
    <xf numFmtId="9" fontId="10" fillId="8" borderId="4" xfId="2" applyFont="1" applyFill="1" applyBorder="1" applyAlignment="1" applyProtection="1">
      <alignment horizontal="center"/>
      <protection locked="0"/>
    </xf>
    <xf numFmtId="42" fontId="11" fillId="8" borderId="4" xfId="1" applyNumberFormat="1" applyFont="1" applyFill="1" applyBorder="1" applyAlignment="1" applyProtection="1">
      <alignment horizontal="center"/>
    </xf>
    <xf numFmtId="165" fontId="11" fillId="8" borderId="22" xfId="1" applyNumberFormat="1" applyFont="1" applyFill="1" applyBorder="1" applyProtection="1">
      <protection locked="0"/>
    </xf>
    <xf numFmtId="165" fontId="11" fillId="9" borderId="4" xfId="1" applyNumberFormat="1" applyFont="1" applyFill="1" applyBorder="1" applyProtection="1"/>
    <xf numFmtId="165" fontId="11" fillId="9" borderId="4" xfId="1" applyNumberFormat="1" applyFont="1" applyFill="1" applyBorder="1" applyAlignment="1" applyProtection="1">
      <alignment horizontal="right"/>
    </xf>
    <xf numFmtId="165" fontId="11" fillId="9" borderId="22" xfId="1" applyNumberFormat="1" applyFont="1" applyFill="1" applyBorder="1" applyProtection="1"/>
    <xf numFmtId="165" fontId="11" fillId="9" borderId="4" xfId="0" applyNumberFormat="1" applyFont="1" applyFill="1" applyBorder="1"/>
    <xf numFmtId="165" fontId="11" fillId="9" borderId="24" xfId="1" applyNumberFormat="1" applyFont="1" applyFill="1" applyBorder="1" applyProtection="1"/>
    <xf numFmtId="165" fontId="11" fillId="9" borderId="25" xfId="1" applyNumberFormat="1" applyFont="1" applyFill="1" applyBorder="1" applyProtection="1"/>
    <xf numFmtId="10" fontId="11" fillId="5" borderId="5" xfId="1" applyNumberFormat="1" applyFont="1" applyFill="1" applyBorder="1" applyAlignment="1" applyProtection="1"/>
    <xf numFmtId="10" fontId="11" fillId="5" borderId="7" xfId="1" applyNumberFormat="1" applyFont="1" applyFill="1" applyBorder="1" applyAlignment="1" applyProtection="1"/>
    <xf numFmtId="0" fontId="10" fillId="8" borderId="5" xfId="0" applyFont="1" applyFill="1" applyBorder="1" applyAlignment="1" applyProtection="1">
      <alignment wrapText="1"/>
      <protection locked="0"/>
    </xf>
    <xf numFmtId="0" fontId="10" fillId="8" borderId="6" xfId="0" applyFont="1" applyFill="1" applyBorder="1" applyAlignment="1" applyProtection="1">
      <alignment wrapText="1"/>
      <protection locked="0"/>
    </xf>
    <xf numFmtId="0" fontId="10" fillId="8" borderId="7" xfId="0" applyFont="1" applyFill="1" applyBorder="1" applyAlignment="1" applyProtection="1">
      <alignment wrapText="1"/>
      <protection locked="0"/>
    </xf>
    <xf numFmtId="0" fontId="1" fillId="0" borderId="0" xfId="0" applyFont="1" applyAlignment="1">
      <alignment horizontal="left" vertical="center" indent="4"/>
    </xf>
    <xf numFmtId="0" fontId="18" fillId="0" borderId="0" xfId="0" applyFont="1" applyAlignment="1">
      <alignment horizontal="left" vertical="center" indent="8"/>
    </xf>
    <xf numFmtId="168" fontId="0" fillId="0" borderId="0" xfId="0" applyNumberFormat="1"/>
    <xf numFmtId="0" fontId="0" fillId="5" borderId="0" xfId="0" applyFill="1"/>
    <xf numFmtId="0" fontId="11" fillId="0" borderId="11" xfId="0" applyFont="1" applyBorder="1" applyAlignment="1">
      <alignment vertical="top"/>
    </xf>
    <xf numFmtId="42" fontId="11" fillId="5" borderId="4" xfId="0" applyNumberFormat="1" applyFont="1" applyFill="1" applyBorder="1" applyProtection="1">
      <protection locked="0"/>
    </xf>
    <xf numFmtId="0" fontId="11" fillId="5" borderId="4" xfId="0" applyFont="1" applyFill="1" applyBorder="1" applyProtection="1">
      <protection locked="0"/>
    </xf>
    <xf numFmtId="0" fontId="10" fillId="0" borderId="7" xfId="0" applyFont="1" applyBorder="1" applyAlignment="1" applyProtection="1">
      <alignment horizontal="center" wrapText="1"/>
      <protection locked="0"/>
    </xf>
    <xf numFmtId="0" fontId="10" fillId="8" borderId="5" xfId="0" applyFont="1" applyFill="1" applyBorder="1" applyAlignment="1" applyProtection="1">
      <alignment horizontal="center" wrapText="1"/>
      <protection locked="0"/>
    </xf>
    <xf numFmtId="0" fontId="11" fillId="5" borderId="5" xfId="0" applyFont="1" applyFill="1" applyBorder="1" applyProtection="1">
      <protection locked="0"/>
    </xf>
    <xf numFmtId="42" fontId="11" fillId="5" borderId="7" xfId="0" applyNumberFormat="1" applyFont="1" applyFill="1" applyBorder="1" applyProtection="1">
      <protection locked="0"/>
    </xf>
    <xf numFmtId="0" fontId="10" fillId="0" borderId="30" xfId="0" applyFont="1" applyBorder="1" applyAlignment="1" applyProtection="1">
      <alignment horizontal="center" wrapText="1"/>
      <protection locked="0"/>
    </xf>
    <xf numFmtId="0" fontId="10" fillId="8" borderId="31" xfId="0" applyFont="1" applyFill="1" applyBorder="1" applyAlignment="1" applyProtection="1">
      <alignment horizontal="center" wrapText="1"/>
      <protection locked="0"/>
    </xf>
    <xf numFmtId="42" fontId="11" fillId="5" borderId="30" xfId="0" applyNumberFormat="1" applyFont="1" applyFill="1" applyBorder="1" applyProtection="1">
      <protection locked="0"/>
    </xf>
    <xf numFmtId="42" fontId="11" fillId="5" borderId="31" xfId="0" applyNumberFormat="1" applyFont="1" applyFill="1" applyBorder="1" applyProtection="1">
      <protection locked="0"/>
    </xf>
    <xf numFmtId="42" fontId="11" fillId="5" borderId="5" xfId="0" applyNumberFormat="1" applyFont="1" applyFill="1" applyBorder="1" applyProtection="1">
      <protection locked="0"/>
    </xf>
    <xf numFmtId="0" fontId="11" fillId="0" borderId="12" xfId="0" applyFont="1" applyBorder="1"/>
    <xf numFmtId="0" fontId="11" fillId="0" borderId="12" xfId="0" applyFont="1" applyBorder="1" applyAlignment="1">
      <alignment wrapText="1"/>
    </xf>
    <xf numFmtId="1" fontId="11" fillId="0" borderId="4" xfId="2" applyNumberFormat="1" applyFont="1" applyFill="1" applyBorder="1" applyProtection="1">
      <protection locked="0"/>
    </xf>
    <xf numFmtId="0" fontId="10" fillId="0" borderId="4" xfId="0" applyFont="1" applyBorder="1" applyAlignment="1" applyProtection="1">
      <alignment horizontal="center"/>
      <protection locked="0"/>
    </xf>
    <xf numFmtId="1" fontId="10" fillId="0" borderId="4" xfId="2" applyNumberFormat="1" applyFont="1" applyBorder="1" applyAlignment="1" applyProtection="1">
      <alignment horizontal="center" wrapText="1"/>
      <protection locked="0"/>
    </xf>
    <xf numFmtId="0" fontId="10" fillId="0" borderId="4" xfId="0" applyFont="1" applyBorder="1" applyAlignment="1">
      <alignment horizontal="center"/>
    </xf>
    <xf numFmtId="10" fontId="11" fillId="0" borderId="4" xfId="2" applyNumberFormat="1" applyFont="1" applyBorder="1" applyAlignment="1" applyProtection="1">
      <alignment horizontal="center"/>
      <protection locked="0"/>
    </xf>
    <xf numFmtId="9" fontId="10" fillId="0" borderId="4" xfId="2" applyFont="1" applyBorder="1" applyProtection="1">
      <protection locked="0"/>
    </xf>
    <xf numFmtId="42" fontId="11" fillId="0" borderId="4" xfId="0" applyNumberFormat="1" applyFont="1" applyBorder="1" applyAlignment="1" applyProtection="1">
      <alignment horizontal="center" wrapText="1"/>
      <protection locked="0"/>
    </xf>
    <xf numFmtId="42" fontId="11" fillId="0" borderId="4" xfId="0" applyNumberFormat="1" applyFont="1" applyBorder="1" applyAlignment="1">
      <alignment horizontal="center"/>
    </xf>
    <xf numFmtId="42" fontId="11" fillId="5" borderId="4" xfId="0" applyNumberFormat="1" applyFont="1" applyFill="1" applyBorder="1" applyAlignment="1">
      <alignment horizontal="center"/>
    </xf>
    <xf numFmtId="165" fontId="11" fillId="12" borderId="4" xfId="1" applyNumberFormat="1" applyFont="1" applyFill="1" applyBorder="1" applyProtection="1"/>
    <xf numFmtId="42" fontId="11" fillId="3" borderId="4" xfId="0" applyNumberFormat="1" applyFont="1" applyFill="1" applyBorder="1"/>
    <xf numFmtId="42" fontId="11" fillId="0" borderId="4" xfId="0" applyNumberFormat="1" applyFont="1" applyBorder="1"/>
    <xf numFmtId="42" fontId="11" fillId="11" borderId="4" xfId="1" applyNumberFormat="1" applyFont="1" applyFill="1" applyBorder="1" applyProtection="1"/>
    <xf numFmtId="0" fontId="10" fillId="0" borderId="5" xfId="0" applyFont="1" applyBorder="1" applyAlignment="1" applyProtection="1">
      <alignment wrapText="1"/>
      <protection locked="0"/>
    </xf>
    <xf numFmtId="0" fontId="11" fillId="0" borderId="5" xfId="0" applyFont="1" applyBorder="1" applyProtection="1">
      <protection locked="0"/>
    </xf>
    <xf numFmtId="42" fontId="11" fillId="3" borderId="7" xfId="1" applyNumberFormat="1" applyFont="1" applyFill="1" applyBorder="1" applyProtection="1"/>
    <xf numFmtId="42" fontId="11" fillId="3" borderId="30" xfId="1" applyNumberFormat="1" applyFont="1" applyFill="1" applyBorder="1" applyProtection="1"/>
    <xf numFmtId="42" fontId="11" fillId="8" borderId="31" xfId="1" applyNumberFormat="1" applyFont="1" applyFill="1" applyBorder="1" applyProtection="1"/>
    <xf numFmtId="42" fontId="11" fillId="8" borderId="5" xfId="1" applyNumberFormat="1" applyFont="1" applyFill="1" applyBorder="1" applyProtection="1"/>
    <xf numFmtId="164" fontId="10" fillId="0" borderId="7" xfId="0" applyNumberFormat="1" applyFont="1" applyBorder="1" applyAlignment="1">
      <alignment horizontal="center" wrapText="1"/>
    </xf>
    <xf numFmtId="165" fontId="11" fillId="5" borderId="7" xfId="1" applyNumberFormat="1" applyFont="1" applyFill="1" applyBorder="1" applyProtection="1"/>
    <xf numFmtId="0" fontId="10" fillId="0" borderId="30" xfId="0" applyFont="1" applyBorder="1" applyAlignment="1">
      <alignment horizontal="center" wrapText="1"/>
    </xf>
    <xf numFmtId="164" fontId="10" fillId="8" borderId="5" xfId="0" applyNumberFormat="1" applyFont="1" applyFill="1" applyBorder="1" applyAlignment="1">
      <alignment horizontal="center" wrapText="1"/>
    </xf>
    <xf numFmtId="165" fontId="11" fillId="5" borderId="5" xfId="1" applyNumberFormat="1" applyFont="1" applyFill="1" applyBorder="1" applyAlignment="1" applyProtection="1">
      <alignment horizontal="right"/>
    </xf>
    <xf numFmtId="165" fontId="11" fillId="3" borderId="30" xfId="1" applyNumberFormat="1" applyFont="1" applyFill="1" applyBorder="1" applyProtection="1"/>
    <xf numFmtId="165" fontId="11" fillId="5" borderId="30" xfId="1" applyNumberFormat="1" applyFont="1" applyFill="1" applyBorder="1" applyProtection="1"/>
    <xf numFmtId="42" fontId="11" fillId="0" borderId="7" xfId="0" applyNumberFormat="1" applyFont="1" applyBorder="1" applyProtection="1">
      <protection locked="0"/>
    </xf>
    <xf numFmtId="42" fontId="11" fillId="0" borderId="30" xfId="0" applyNumberFormat="1" applyFont="1" applyBorder="1" applyProtection="1">
      <protection locked="0"/>
    </xf>
    <xf numFmtId="42" fontId="11" fillId="8" borderId="31" xfId="0" applyNumberFormat="1" applyFont="1" applyFill="1" applyBorder="1" applyProtection="1">
      <protection locked="0"/>
    </xf>
    <xf numFmtId="42" fontId="11" fillId="8" borderId="5" xfId="0" applyNumberFormat="1" applyFont="1" applyFill="1" applyBorder="1" applyProtection="1">
      <protection locked="0"/>
    </xf>
    <xf numFmtId="165" fontId="11" fillId="3" borderId="7" xfId="0" applyNumberFormat="1" applyFont="1" applyFill="1" applyBorder="1"/>
    <xf numFmtId="165" fontId="11" fillId="8" borderId="5" xfId="1" applyNumberFormat="1" applyFont="1" applyFill="1" applyBorder="1" applyProtection="1"/>
    <xf numFmtId="165" fontId="11" fillId="5" borderId="5" xfId="1" applyNumberFormat="1" applyFont="1" applyFill="1" applyBorder="1" applyProtection="1"/>
    <xf numFmtId="165" fontId="11" fillId="5" borderId="31" xfId="1" applyNumberFormat="1" applyFont="1" applyFill="1" applyBorder="1" applyProtection="1"/>
    <xf numFmtId="10" fontId="11" fillId="13" borderId="4" xfId="2" applyNumberFormat="1" applyFont="1" applyFill="1" applyBorder="1" applyProtection="1">
      <protection locked="0"/>
    </xf>
    <xf numFmtId="0" fontId="11" fillId="13" borderId="4" xfId="0" applyFont="1" applyFill="1" applyBorder="1"/>
    <xf numFmtId="1" fontId="11" fillId="13" borderId="4" xfId="2" applyNumberFormat="1" applyFont="1" applyFill="1" applyBorder="1" applyProtection="1">
      <protection locked="0"/>
    </xf>
    <xf numFmtId="165" fontId="11" fillId="13" borderId="4" xfId="1" applyNumberFormat="1" applyFont="1" applyFill="1" applyBorder="1" applyProtection="1">
      <protection locked="0"/>
    </xf>
    <xf numFmtId="9" fontId="11" fillId="13" borderId="4" xfId="2" applyFont="1" applyFill="1" applyBorder="1" applyProtection="1">
      <protection locked="0"/>
    </xf>
    <xf numFmtId="5" fontId="6" fillId="5" borderId="4" xfId="0" applyNumberFormat="1" applyFont="1" applyFill="1" applyBorder="1" applyAlignment="1">
      <alignment horizontal="right"/>
    </xf>
    <xf numFmtId="164" fontId="6" fillId="5" borderId="4" xfId="0" applyNumberFormat="1" applyFont="1" applyFill="1" applyBorder="1"/>
    <xf numFmtId="164" fontId="0" fillId="0" borderId="0" xfId="0" applyNumberFormat="1"/>
    <xf numFmtId="0" fontId="11" fillId="0" borderId="4" xfId="4" applyFont="1" applyBorder="1" applyAlignment="1">
      <alignment horizontal="left"/>
    </xf>
    <xf numFmtId="0" fontId="10" fillId="3" borderId="4" xfId="4" applyFont="1" applyFill="1" applyBorder="1" applyProtection="1">
      <protection locked="0"/>
    </xf>
    <xf numFmtId="0" fontId="10" fillId="0" borderId="4" xfId="4" applyFont="1" applyBorder="1" applyProtection="1">
      <protection locked="0"/>
    </xf>
    <xf numFmtId="0" fontId="10" fillId="0" borderId="14" xfId="0" applyFont="1" applyBorder="1" applyAlignment="1" applyProtection="1">
      <alignment horizontal="center" wrapText="1"/>
      <protection locked="0"/>
    </xf>
    <xf numFmtId="164" fontId="7" fillId="5" borderId="1" xfId="3" applyNumberFormat="1" applyFill="1" applyBorder="1" applyAlignment="1" applyProtection="1">
      <alignment horizontal="right" vertical="center"/>
    </xf>
    <xf numFmtId="164" fontId="7" fillId="5" borderId="1" xfId="3" applyNumberFormat="1" applyFill="1" applyBorder="1" applyAlignment="1" applyProtection="1">
      <alignment horizontal="left" vertical="center"/>
    </xf>
    <xf numFmtId="169" fontId="0" fillId="0" borderId="0" xfId="0" applyNumberFormat="1"/>
    <xf numFmtId="0" fontId="18" fillId="0" borderId="0" xfId="0" applyFont="1" applyAlignment="1">
      <alignment horizontal="left" vertical="center" wrapText="1" indent="8"/>
    </xf>
    <xf numFmtId="0" fontId="18" fillId="0" borderId="0" xfId="0" applyFont="1" applyAlignment="1">
      <alignment horizontal="left" vertical="center" indent="8"/>
    </xf>
    <xf numFmtId="0" fontId="1" fillId="0" borderId="0" xfId="0" applyFont="1" applyAlignment="1">
      <alignment horizontal="left" vertical="center" indent="4"/>
    </xf>
    <xf numFmtId="0" fontId="1" fillId="0" borderId="0" xfId="0" applyFont="1" applyAlignment="1">
      <alignment horizontal="left" vertical="center" wrapText="1" indent="4"/>
    </xf>
    <xf numFmtId="0" fontId="1" fillId="0" borderId="0" xfId="0" applyFont="1" applyAlignment="1">
      <alignment horizontal="left" vertical="center" indent="8"/>
    </xf>
    <xf numFmtId="0" fontId="1" fillId="0" borderId="0" xfId="0" applyFont="1" applyAlignment="1">
      <alignment vertical="center" wrapText="1"/>
    </xf>
    <xf numFmtId="0" fontId="19" fillId="0" borderId="0" xfId="0" applyFont="1" applyAlignment="1">
      <alignment vertical="center" wrapText="1"/>
    </xf>
    <xf numFmtId="0" fontId="1" fillId="0" borderId="0" xfId="0" applyFont="1" applyAlignment="1">
      <alignment horizontal="left" wrapText="1" indent="4"/>
    </xf>
    <xf numFmtId="0" fontId="11" fillId="0" borderId="13" xfId="0" applyFont="1" applyBorder="1" applyAlignment="1">
      <alignment vertical="top"/>
    </xf>
    <xf numFmtId="0" fontId="11" fillId="0" borderId="4" xfId="0" applyFont="1" applyBorder="1" applyAlignment="1">
      <alignment vertical="top"/>
    </xf>
    <xf numFmtId="0" fontId="11" fillId="0" borderId="14" xfId="0" applyFont="1" applyBorder="1" applyAlignment="1">
      <alignment vertical="top"/>
    </xf>
    <xf numFmtId="0" fontId="11" fillId="0" borderId="15" xfId="0" applyFont="1" applyBorder="1" applyAlignment="1">
      <alignment vertical="top"/>
    </xf>
    <xf numFmtId="0" fontId="11" fillId="0" borderId="16" xfId="0" applyFont="1" applyBorder="1" applyAlignment="1">
      <alignment vertical="top"/>
    </xf>
    <xf numFmtId="0" fontId="11" fillId="0" borderId="17" xfId="0" applyFont="1" applyBorder="1" applyAlignment="1">
      <alignment vertical="top"/>
    </xf>
    <xf numFmtId="165" fontId="10" fillId="7" borderId="4" xfId="0" applyNumberFormat="1" applyFont="1" applyFill="1" applyBorder="1" applyAlignment="1">
      <alignment horizontal="center"/>
    </xf>
    <xf numFmtId="165" fontId="10" fillId="7" borderId="14" xfId="0" applyNumberFormat="1" applyFont="1" applyFill="1" applyBorder="1" applyAlignment="1">
      <alignment horizontal="center"/>
    </xf>
    <xf numFmtId="0" fontId="11" fillId="0" borderId="13" xfId="0" applyFont="1" applyBorder="1" applyProtection="1">
      <protection locked="0"/>
    </xf>
    <xf numFmtId="0" fontId="11" fillId="0" borderId="4" xfId="0" applyFont="1" applyBorder="1" applyProtection="1">
      <protection locked="0"/>
    </xf>
    <xf numFmtId="0" fontId="11" fillId="0" borderId="14" xfId="0" applyFont="1" applyBorder="1" applyProtection="1">
      <protection locked="0"/>
    </xf>
    <xf numFmtId="0" fontId="11" fillId="0" borderId="13" xfId="0" applyFont="1" applyBorder="1" applyAlignment="1">
      <alignment horizontal="left"/>
    </xf>
    <xf numFmtId="0" fontId="11" fillId="0" borderId="4" xfId="0" applyFont="1" applyBorder="1" applyAlignment="1">
      <alignment horizontal="left"/>
    </xf>
    <xf numFmtId="0" fontId="11" fillId="0" borderId="14" xfId="0" applyFont="1" applyBorder="1" applyAlignment="1">
      <alignment horizontal="left"/>
    </xf>
    <xf numFmtId="0" fontId="11" fillId="5" borderId="13" xfId="0" applyFont="1" applyFill="1" applyBorder="1" applyProtection="1">
      <protection locked="0"/>
    </xf>
    <xf numFmtId="0" fontId="11" fillId="5" borderId="4" xfId="0" applyFont="1" applyFill="1" applyBorder="1" applyProtection="1">
      <protection locked="0"/>
    </xf>
    <xf numFmtId="0" fontId="11" fillId="0" borderId="13" xfId="0" applyFont="1" applyBorder="1" applyAlignment="1" applyProtection="1">
      <alignment horizontal="center"/>
      <protection locked="0"/>
    </xf>
    <xf numFmtId="0" fontId="11" fillId="0" borderId="4" xfId="0" applyFont="1" applyBorder="1" applyAlignment="1" applyProtection="1">
      <alignment horizontal="center"/>
      <protection locked="0"/>
    </xf>
    <xf numFmtId="0" fontId="11" fillId="0" borderId="14" xfId="0" applyFont="1" applyBorder="1" applyAlignment="1" applyProtection="1">
      <alignment horizontal="center"/>
      <protection locked="0"/>
    </xf>
    <xf numFmtId="10" fontId="11" fillId="5" borderId="4" xfId="1" applyNumberFormat="1" applyFont="1" applyFill="1" applyBorder="1" applyAlignment="1" applyProtection="1">
      <alignment horizontal="center"/>
    </xf>
    <xf numFmtId="164" fontId="11" fillId="0" borderId="4" xfId="0" applyNumberFormat="1" applyFont="1" applyBorder="1"/>
    <xf numFmtId="165" fontId="11" fillId="5" borderId="5" xfId="0" applyNumberFormat="1" applyFont="1" applyFill="1" applyBorder="1" applyAlignment="1">
      <alignment horizontal="center"/>
    </xf>
    <xf numFmtId="165" fontId="11" fillId="5" borderId="6" xfId="0" applyNumberFormat="1" applyFont="1" applyFill="1" applyBorder="1" applyAlignment="1">
      <alignment horizontal="center"/>
    </xf>
    <xf numFmtId="165" fontId="11" fillId="5" borderId="7" xfId="0" applyNumberFormat="1" applyFont="1" applyFill="1" applyBorder="1" applyAlignment="1">
      <alignment horizontal="center"/>
    </xf>
    <xf numFmtId="0" fontId="11" fillId="4" borderId="4" xfId="0" applyFont="1" applyFill="1" applyBorder="1" applyProtection="1">
      <protection locked="0"/>
    </xf>
    <xf numFmtId="0" fontId="10" fillId="5" borderId="4" xfId="0" applyFont="1" applyFill="1" applyBorder="1" applyAlignment="1">
      <alignment vertical="center"/>
    </xf>
    <xf numFmtId="0" fontId="11" fillId="0" borderId="26" xfId="0" applyFont="1" applyBorder="1" applyAlignment="1" applyProtection="1">
      <alignment horizontal="center"/>
      <protection locked="0"/>
    </xf>
    <xf numFmtId="0" fontId="11" fillId="0" borderId="6" xfId="0" applyFont="1" applyBorder="1" applyAlignment="1" applyProtection="1">
      <alignment horizontal="center"/>
      <protection locked="0"/>
    </xf>
    <xf numFmtId="0" fontId="11" fillId="0" borderId="7" xfId="0" applyFont="1" applyBorder="1" applyAlignment="1" applyProtection="1">
      <alignment horizontal="center"/>
      <protection locked="0"/>
    </xf>
    <xf numFmtId="0" fontId="11" fillId="0" borderId="5" xfId="0" applyFont="1" applyBorder="1" applyAlignment="1" applyProtection="1">
      <alignment horizontal="center"/>
      <protection locked="0"/>
    </xf>
    <xf numFmtId="10" fontId="11" fillId="0" borderId="5" xfId="0" applyNumberFormat="1" applyFont="1" applyBorder="1" applyAlignment="1">
      <alignment horizontal="center"/>
    </xf>
    <xf numFmtId="10" fontId="11" fillId="0" borderId="6" xfId="0" applyNumberFormat="1" applyFont="1" applyBorder="1" applyAlignment="1">
      <alignment horizontal="center"/>
    </xf>
    <xf numFmtId="10" fontId="11" fillId="0" borderId="27" xfId="0" applyNumberFormat="1" applyFont="1" applyBorder="1" applyAlignment="1">
      <alignment horizontal="center"/>
    </xf>
    <xf numFmtId="0" fontId="10" fillId="0" borderId="5" xfId="0" applyFont="1" applyBorder="1" applyAlignment="1" applyProtection="1">
      <alignment wrapText="1"/>
      <protection locked="0"/>
    </xf>
    <xf numFmtId="0" fontId="10" fillId="0" borderId="7" xfId="0" applyFont="1" applyBorder="1" applyAlignment="1" applyProtection="1">
      <alignment wrapText="1"/>
      <protection locked="0"/>
    </xf>
    <xf numFmtId="0" fontId="11" fillId="0" borderId="5" xfId="0" applyFont="1" applyBorder="1" applyProtection="1">
      <protection locked="0"/>
    </xf>
    <xf numFmtId="0" fontId="11" fillId="0" borderId="7" xfId="0" applyFont="1" applyBorder="1" applyProtection="1">
      <protection locked="0"/>
    </xf>
    <xf numFmtId="0" fontId="11" fillId="0" borderId="5" xfId="0" applyFont="1" applyBorder="1" applyAlignment="1" applyProtection="1">
      <alignment horizontal="left"/>
      <protection locked="0"/>
    </xf>
    <xf numFmtId="0" fontId="11" fillId="0" borderId="7" xfId="0" applyFont="1" applyBorder="1" applyAlignment="1" applyProtection="1">
      <alignment horizontal="left"/>
      <protection locked="0"/>
    </xf>
    <xf numFmtId="0" fontId="10" fillId="0" borderId="5" xfId="0" applyFont="1" applyBorder="1" applyProtection="1">
      <protection locked="0"/>
    </xf>
    <xf numFmtId="0" fontId="10" fillId="0" borderId="7" xfId="0" applyFont="1" applyBorder="1" applyProtection="1">
      <protection locked="0"/>
    </xf>
    <xf numFmtId="165" fontId="11" fillId="0" borderId="26" xfId="1" applyNumberFormat="1" applyFont="1" applyFill="1" applyBorder="1" applyAlignment="1" applyProtection="1">
      <alignment horizontal="center"/>
    </xf>
    <xf numFmtId="165" fontId="11" fillId="0" borderId="6" xfId="1" applyNumberFormat="1" applyFont="1" applyFill="1" applyBorder="1" applyAlignment="1" applyProtection="1">
      <alignment horizontal="center"/>
    </xf>
    <xf numFmtId="165" fontId="11" fillId="0" borderId="27" xfId="1" applyNumberFormat="1" applyFont="1" applyFill="1" applyBorder="1" applyAlignment="1" applyProtection="1">
      <alignment horizontal="center"/>
    </xf>
    <xf numFmtId="1" fontId="11" fillId="0" borderId="5" xfId="2" applyNumberFormat="1" applyFont="1" applyFill="1" applyBorder="1" applyAlignment="1" applyProtection="1">
      <alignment horizontal="center" wrapText="1"/>
      <protection locked="0"/>
    </xf>
    <xf numFmtId="1" fontId="11" fillId="0" borderId="7" xfId="2" applyNumberFormat="1" applyFont="1" applyFill="1" applyBorder="1" applyAlignment="1" applyProtection="1">
      <alignment horizontal="center" wrapText="1"/>
      <protection locked="0"/>
    </xf>
    <xf numFmtId="10" fontId="10" fillId="0" borderId="5" xfId="0" applyNumberFormat="1" applyFont="1" applyBorder="1" applyAlignment="1">
      <alignment horizontal="center" wrapText="1"/>
    </xf>
    <xf numFmtId="10" fontId="10" fillId="0" borderId="6" xfId="0" applyNumberFormat="1" applyFont="1" applyBorder="1" applyAlignment="1">
      <alignment horizontal="center" wrapText="1"/>
    </xf>
    <xf numFmtId="10" fontId="10" fillId="0" borderId="7" xfId="0" applyNumberFormat="1" applyFont="1" applyBorder="1" applyAlignment="1">
      <alignment horizontal="center" wrapText="1"/>
    </xf>
    <xf numFmtId="164" fontId="11" fillId="0" borderId="4" xfId="0" applyNumberFormat="1" applyFont="1" applyBorder="1" applyProtection="1">
      <protection locked="0"/>
    </xf>
    <xf numFmtId="1" fontId="11" fillId="7" borderId="4" xfId="2" applyNumberFormat="1" applyFont="1" applyFill="1" applyBorder="1" applyAlignment="1" applyProtection="1">
      <alignment horizontal="center"/>
      <protection locked="0"/>
    </xf>
    <xf numFmtId="42" fontId="11" fillId="7" borderId="4" xfId="0" applyNumberFormat="1" applyFont="1" applyFill="1" applyBorder="1" applyAlignment="1" applyProtection="1">
      <alignment horizontal="center"/>
      <protection locked="0"/>
    </xf>
    <xf numFmtId="0" fontId="10" fillId="5" borderId="13" xfId="0" applyFont="1" applyFill="1" applyBorder="1" applyProtection="1">
      <protection locked="0"/>
    </xf>
    <xf numFmtId="0" fontId="10" fillId="5" borderId="4" xfId="0" applyFont="1" applyFill="1" applyBorder="1" applyProtection="1">
      <protection locked="0"/>
    </xf>
    <xf numFmtId="0" fontId="11" fillId="0" borderId="13" xfId="0" applyFont="1" applyBorder="1"/>
    <xf numFmtId="0" fontId="11" fillId="0" borderId="4" xfId="0" applyFont="1" applyBorder="1"/>
    <xf numFmtId="0" fontId="11" fillId="0" borderId="14" xfId="0" applyFont="1" applyBorder="1"/>
    <xf numFmtId="0" fontId="10" fillId="0" borderId="13" xfId="0" applyFont="1" applyBorder="1" applyProtection="1">
      <protection locked="0"/>
    </xf>
    <xf numFmtId="0" fontId="10" fillId="0" borderId="4" xfId="0" applyFont="1" applyBorder="1" applyProtection="1">
      <protection locked="0"/>
    </xf>
    <xf numFmtId="0" fontId="10" fillId="0" borderId="14" xfId="0" applyFont="1" applyBorder="1" applyProtection="1">
      <protection locked="0"/>
    </xf>
    <xf numFmtId="1" fontId="11" fillId="3" borderId="4" xfId="0" applyNumberFormat="1" applyFont="1" applyFill="1" applyBorder="1" applyProtection="1">
      <protection locked="0"/>
    </xf>
    <xf numFmtId="10" fontId="11" fillId="5" borderId="5" xfId="1" applyNumberFormat="1" applyFont="1" applyFill="1" applyBorder="1" applyAlignment="1" applyProtection="1">
      <alignment horizontal="center"/>
    </xf>
    <xf numFmtId="10" fontId="11" fillId="5" borderId="7" xfId="1" applyNumberFormat="1" applyFont="1" applyFill="1" applyBorder="1" applyAlignment="1" applyProtection="1">
      <alignment horizontal="center"/>
    </xf>
    <xf numFmtId="1" fontId="10" fillId="7" borderId="4" xfId="2" applyNumberFormat="1" applyFont="1" applyFill="1" applyBorder="1" applyAlignment="1" applyProtection="1">
      <alignment horizontal="center" wrapText="1"/>
      <protection locked="0"/>
    </xf>
    <xf numFmtId="165" fontId="11" fillId="0" borderId="13" xfId="1" applyNumberFormat="1" applyFont="1" applyBorder="1"/>
    <xf numFmtId="165" fontId="11" fillId="0" borderId="4" xfId="1" applyNumberFormat="1" applyFont="1" applyBorder="1"/>
    <xf numFmtId="165" fontId="11" fillId="0" borderId="14" xfId="1" applyNumberFormat="1" applyFont="1" applyBorder="1"/>
    <xf numFmtId="0" fontId="12" fillId="0" borderId="32" xfId="0" applyFont="1" applyBorder="1"/>
    <xf numFmtId="0" fontId="12" fillId="0" borderId="33" xfId="0" applyFont="1" applyBorder="1"/>
    <xf numFmtId="0" fontId="12" fillId="0" borderId="34" xfId="0" applyFont="1" applyBorder="1"/>
    <xf numFmtId="164" fontId="10" fillId="3" borderId="4" xfId="0" applyNumberFormat="1" applyFont="1" applyFill="1" applyBorder="1"/>
    <xf numFmtId="0" fontId="11" fillId="14" borderId="5" xfId="0" applyFont="1" applyFill="1" applyBorder="1"/>
    <xf numFmtId="0" fontId="11" fillId="14" borderId="6" xfId="0" applyFont="1" applyFill="1" applyBorder="1"/>
    <xf numFmtId="0" fontId="11" fillId="14" borderId="7" xfId="0" applyFont="1" applyFill="1" applyBorder="1"/>
    <xf numFmtId="0" fontId="11" fillId="4" borderId="35" xfId="0" applyFont="1" applyFill="1" applyBorder="1"/>
    <xf numFmtId="0" fontId="11" fillId="4" borderId="0" xfId="0" applyFont="1" applyFill="1"/>
    <xf numFmtId="0" fontId="11" fillId="4" borderId="36" xfId="0" applyFont="1" applyFill="1" applyBorder="1"/>
    <xf numFmtId="1" fontId="10" fillId="3" borderId="4" xfId="0" applyNumberFormat="1" applyFont="1" applyFill="1" applyBorder="1"/>
    <xf numFmtId="0" fontId="11" fillId="7" borderId="37" xfId="0" applyFont="1" applyFill="1" applyBorder="1"/>
    <xf numFmtId="0" fontId="11" fillId="7" borderId="38" xfId="0" applyFont="1" applyFill="1" applyBorder="1"/>
    <xf numFmtId="0" fontId="11" fillId="7" borderId="39" xfId="0" applyFont="1" applyFill="1" applyBorder="1"/>
    <xf numFmtId="1" fontId="10" fillId="0" borderId="4" xfId="0" applyNumberFormat="1" applyFont="1" applyBorder="1"/>
    <xf numFmtId="0" fontId="11" fillId="0" borderId="6" xfId="0" applyFont="1" applyBorder="1" applyProtection="1">
      <protection locked="0"/>
    </xf>
    <xf numFmtId="10" fontId="11" fillId="0" borderId="5" xfId="2" applyNumberFormat="1" applyFont="1" applyBorder="1" applyAlignment="1" applyProtection="1">
      <alignment horizontal="center"/>
      <protection locked="0"/>
    </xf>
    <xf numFmtId="10" fontId="11" fillId="0" borderId="6" xfId="2" applyNumberFormat="1" applyFont="1" applyBorder="1" applyAlignment="1" applyProtection="1">
      <alignment horizontal="center"/>
      <protection locked="0"/>
    </xf>
    <xf numFmtId="10" fontId="11" fillId="0" borderId="7" xfId="2" applyNumberFormat="1" applyFont="1" applyBorder="1" applyAlignment="1" applyProtection="1">
      <alignment horizontal="center"/>
      <protection locked="0"/>
    </xf>
    <xf numFmtId="10" fontId="11" fillId="0" borderId="7" xfId="0" applyNumberFormat="1" applyFont="1" applyBorder="1" applyAlignment="1">
      <alignment horizontal="center"/>
    </xf>
    <xf numFmtId="0" fontId="12" fillId="0" borderId="5" xfId="0" applyFont="1" applyBorder="1"/>
    <xf numFmtId="0" fontId="12" fillId="0" borderId="6" xfId="0" applyFont="1" applyBorder="1"/>
    <xf numFmtId="0" fontId="12" fillId="0" borderId="7" xfId="0" applyFont="1" applyBorder="1"/>
    <xf numFmtId="164" fontId="10" fillId="3" borderId="5" xfId="0" applyNumberFormat="1" applyFont="1" applyFill="1" applyBorder="1"/>
    <xf numFmtId="164" fontId="10" fillId="3" borderId="7" xfId="0" applyNumberFormat="1" applyFont="1" applyFill="1" applyBorder="1"/>
    <xf numFmtId="0" fontId="11" fillId="0" borderId="5" xfId="0" applyFont="1" applyBorder="1"/>
    <xf numFmtId="0" fontId="11" fillId="0" borderId="6" xfId="0" applyFont="1" applyBorder="1"/>
    <xf numFmtId="0" fontId="11" fillId="0" borderId="7" xfId="0" applyFont="1" applyBorder="1"/>
    <xf numFmtId="1" fontId="10" fillId="3" borderId="5" xfId="0" applyNumberFormat="1" applyFont="1" applyFill="1" applyBorder="1"/>
    <xf numFmtId="1" fontId="10" fillId="3" borderId="7" xfId="0" applyNumberFormat="1" applyFont="1" applyFill="1" applyBorder="1"/>
    <xf numFmtId="1" fontId="10" fillId="0" borderId="5" xfId="0" applyNumberFormat="1" applyFont="1" applyBorder="1"/>
    <xf numFmtId="1" fontId="10" fillId="0" borderId="7" xfId="0" applyNumberFormat="1" applyFont="1" applyBorder="1"/>
    <xf numFmtId="10" fontId="11" fillId="5" borderId="5" xfId="0" applyNumberFormat="1" applyFont="1" applyFill="1" applyBorder="1" applyAlignment="1">
      <alignment horizontal="center"/>
    </xf>
    <xf numFmtId="10" fontId="11" fillId="5" borderId="6" xfId="0" applyNumberFormat="1" applyFont="1" applyFill="1" applyBorder="1" applyAlignment="1">
      <alignment horizontal="center"/>
    </xf>
    <xf numFmtId="10" fontId="11" fillId="5" borderId="7" xfId="0" applyNumberFormat="1" applyFont="1" applyFill="1" applyBorder="1" applyAlignment="1">
      <alignment horizontal="center"/>
    </xf>
    <xf numFmtId="0" fontId="11" fillId="0" borderId="24" xfId="0" applyFont="1" applyBorder="1" applyAlignment="1">
      <alignment vertical="top"/>
    </xf>
    <xf numFmtId="1" fontId="11" fillId="3" borderId="4" xfId="0" applyNumberFormat="1" applyFont="1" applyFill="1" applyBorder="1" applyAlignment="1" applyProtection="1">
      <alignment horizontal="center"/>
      <protection locked="0"/>
    </xf>
    <xf numFmtId="0" fontId="10" fillId="0" borderId="4" xfId="0" applyFont="1" applyBorder="1" applyAlignment="1" applyProtection="1">
      <alignment horizontal="center"/>
      <protection locked="0"/>
    </xf>
    <xf numFmtId="0" fontId="10" fillId="0" borderId="4" xfId="0" applyFont="1" applyBorder="1" applyAlignment="1" applyProtection="1">
      <alignment wrapText="1"/>
      <protection locked="0"/>
    </xf>
    <xf numFmtId="0" fontId="11" fillId="0" borderId="4" xfId="0" applyFont="1" applyBorder="1" applyAlignment="1">
      <alignment horizontal="center"/>
    </xf>
    <xf numFmtId="0" fontId="10" fillId="5" borderId="40" xfId="4" applyFont="1" applyFill="1" applyBorder="1" applyAlignment="1">
      <alignment vertical="center"/>
    </xf>
    <xf numFmtId="0" fontId="10" fillId="5" borderId="41" xfId="4" applyFont="1" applyFill="1" applyBorder="1" applyAlignment="1">
      <alignment vertical="center"/>
    </xf>
    <xf numFmtId="0" fontId="10" fillId="5" borderId="42" xfId="4" applyFont="1" applyFill="1" applyBorder="1" applyAlignment="1">
      <alignment vertical="center"/>
    </xf>
    <xf numFmtId="165" fontId="11" fillId="0" borderId="5" xfId="1" applyNumberFormat="1" applyFont="1" applyFill="1" applyBorder="1" applyAlignment="1" applyProtection="1">
      <alignment horizontal="center"/>
    </xf>
    <xf numFmtId="165" fontId="11" fillId="0" borderId="7" xfId="1" applyNumberFormat="1" applyFont="1" applyFill="1" applyBorder="1" applyAlignment="1" applyProtection="1">
      <alignment horizontal="center"/>
    </xf>
    <xf numFmtId="0" fontId="12" fillId="0" borderId="5" xfId="4" applyFont="1" applyBorder="1"/>
    <xf numFmtId="0" fontId="12" fillId="0" borderId="6" xfId="4" applyFont="1" applyBorder="1"/>
    <xf numFmtId="0" fontId="10" fillId="0" borderId="6" xfId="4" applyFont="1" applyBorder="1"/>
    <xf numFmtId="0" fontId="11" fillId="0" borderId="6" xfId="4" applyFont="1" applyBorder="1"/>
    <xf numFmtId="0" fontId="11" fillId="0" borderId="29" xfId="4" applyFont="1" applyBorder="1"/>
    <xf numFmtId="0" fontId="11" fillId="0" borderId="5" xfId="4" applyFont="1" applyBorder="1"/>
    <xf numFmtId="0" fontId="11" fillId="0" borderId="28" xfId="0" applyFont="1" applyBorder="1" applyAlignment="1" applyProtection="1">
      <alignment horizontal="center"/>
      <protection locked="0"/>
    </xf>
    <xf numFmtId="10" fontId="11" fillId="9" borderId="5" xfId="0" applyNumberFormat="1" applyFont="1" applyFill="1" applyBorder="1" applyAlignment="1">
      <alignment horizontal="center"/>
    </xf>
    <xf numFmtId="10" fontId="11" fillId="9" borderId="6" xfId="0" applyNumberFormat="1" applyFont="1" applyFill="1" applyBorder="1" applyAlignment="1">
      <alignment horizontal="center"/>
    </xf>
    <xf numFmtId="10" fontId="11" fillId="9" borderId="7" xfId="0" applyNumberFormat="1" applyFont="1" applyFill="1" applyBorder="1" applyAlignment="1">
      <alignment horizontal="center"/>
    </xf>
    <xf numFmtId="0" fontId="11" fillId="8" borderId="28" xfId="0" applyFont="1" applyFill="1" applyBorder="1" applyAlignment="1" applyProtection="1">
      <alignment horizontal="center"/>
      <protection locked="0"/>
    </xf>
    <xf numFmtId="0" fontId="11" fillId="8" borderId="6" xfId="0" applyFont="1" applyFill="1" applyBorder="1" applyAlignment="1" applyProtection="1">
      <alignment horizontal="center"/>
      <protection locked="0"/>
    </xf>
    <xf numFmtId="0" fontId="11" fillId="8" borderId="7" xfId="0" applyFont="1" applyFill="1" applyBorder="1" applyAlignment="1" applyProtection="1">
      <alignment horizontal="center"/>
      <protection locked="0"/>
    </xf>
    <xf numFmtId="0" fontId="11" fillId="8" borderId="5" xfId="0" applyFont="1" applyFill="1" applyBorder="1" applyAlignment="1" applyProtection="1">
      <alignment horizontal="center"/>
      <protection locked="0"/>
    </xf>
    <xf numFmtId="0" fontId="10" fillId="0" borderId="5" xfId="0" applyFont="1" applyBorder="1" applyAlignment="1" applyProtection="1">
      <alignment horizontal="center" wrapText="1"/>
      <protection locked="0"/>
    </xf>
    <xf numFmtId="0" fontId="10" fillId="0" borderId="6" xfId="0" applyFont="1" applyBorder="1" applyAlignment="1" applyProtection="1">
      <alignment horizontal="center" wrapText="1"/>
      <protection locked="0"/>
    </xf>
    <xf numFmtId="0" fontId="10" fillId="0" borderId="7" xfId="0" applyFont="1" applyBorder="1" applyAlignment="1" applyProtection="1">
      <alignment horizontal="center" wrapText="1"/>
      <protection locked="0"/>
    </xf>
    <xf numFmtId="0" fontId="11" fillId="0" borderId="21" xfId="0" applyFont="1" applyBorder="1" applyProtection="1">
      <protection locked="0"/>
    </xf>
    <xf numFmtId="0" fontId="11" fillId="0" borderId="22" xfId="0" applyFont="1" applyBorder="1" applyProtection="1">
      <protection locked="0"/>
    </xf>
    <xf numFmtId="10" fontId="11" fillId="9" borderId="5" xfId="1" applyNumberFormat="1" applyFont="1" applyFill="1" applyBorder="1" applyAlignment="1" applyProtection="1">
      <alignment horizontal="center"/>
    </xf>
    <xf numFmtId="10" fontId="11" fillId="9" borderId="7" xfId="1" applyNumberFormat="1" applyFont="1" applyFill="1" applyBorder="1" applyAlignment="1" applyProtection="1">
      <alignment horizontal="center"/>
    </xf>
    <xf numFmtId="0" fontId="11" fillId="9" borderId="21" xfId="0" applyFont="1" applyFill="1" applyBorder="1" applyProtection="1">
      <protection locked="0"/>
    </xf>
    <xf numFmtId="0" fontId="11" fillId="9" borderId="4" xfId="0" applyFont="1" applyFill="1" applyBorder="1" applyProtection="1">
      <protection locked="0"/>
    </xf>
    <xf numFmtId="0" fontId="11" fillId="5" borderId="21" xfId="0" applyFont="1" applyFill="1" applyBorder="1" applyProtection="1">
      <protection locked="0"/>
    </xf>
    <xf numFmtId="1" fontId="11" fillId="8" borderId="5" xfId="2" applyNumberFormat="1" applyFont="1" applyFill="1" applyBorder="1" applyAlignment="1" applyProtection="1">
      <alignment horizontal="center" wrapText="1"/>
      <protection locked="0"/>
    </xf>
    <xf numFmtId="1" fontId="11" fillId="8" borderId="7" xfId="2" applyNumberFormat="1" applyFont="1" applyFill="1" applyBorder="1" applyAlignment="1" applyProtection="1">
      <alignment horizontal="center" wrapText="1"/>
      <protection locked="0"/>
    </xf>
    <xf numFmtId="0" fontId="11" fillId="9" borderId="23" xfId="0" applyFont="1" applyFill="1" applyBorder="1" applyProtection="1">
      <protection locked="0"/>
    </xf>
    <xf numFmtId="0" fontId="11" fillId="9" borderId="24" xfId="0" applyFont="1" applyFill="1" applyBorder="1" applyProtection="1">
      <protection locked="0"/>
    </xf>
    <xf numFmtId="10" fontId="11" fillId="9" borderId="24" xfId="1" applyNumberFormat="1" applyFont="1" applyFill="1" applyBorder="1" applyAlignment="1" applyProtection="1">
      <alignment horizontal="center"/>
    </xf>
    <xf numFmtId="0" fontId="11" fillId="0" borderId="5" xfId="0" applyFont="1" applyBorder="1" applyAlignment="1" applyProtection="1">
      <alignment horizontal="center" wrapText="1"/>
      <protection locked="0"/>
    </xf>
    <xf numFmtId="0" fontId="11" fillId="0" borderId="6" xfId="0" applyFont="1" applyBorder="1" applyAlignment="1" applyProtection="1">
      <alignment horizontal="center" wrapText="1"/>
      <protection locked="0"/>
    </xf>
    <xf numFmtId="0" fontId="11" fillId="0" borderId="7" xfId="0" applyFont="1" applyBorder="1" applyAlignment="1" applyProtection="1">
      <alignment horizontal="center" wrapText="1"/>
      <protection locked="0"/>
    </xf>
    <xf numFmtId="10" fontId="10" fillId="8" borderId="5" xfId="0" applyNumberFormat="1" applyFont="1" applyFill="1" applyBorder="1" applyAlignment="1">
      <alignment horizontal="center" wrapText="1"/>
    </xf>
    <xf numFmtId="10" fontId="10" fillId="8" borderId="6" xfId="0" applyNumberFormat="1" applyFont="1" applyFill="1" applyBorder="1" applyAlignment="1">
      <alignment horizontal="center" wrapText="1"/>
    </xf>
    <xf numFmtId="10" fontId="10" fillId="8" borderId="7" xfId="0" applyNumberFormat="1" applyFont="1" applyFill="1" applyBorder="1" applyAlignment="1">
      <alignment horizontal="center" wrapText="1"/>
    </xf>
    <xf numFmtId="0" fontId="10" fillId="5" borderId="18" xfId="0" applyFont="1" applyFill="1" applyBorder="1" applyAlignment="1">
      <alignment vertical="center"/>
    </xf>
    <xf numFmtId="0" fontId="10" fillId="5" borderId="19" xfId="0" applyFont="1" applyFill="1" applyBorder="1" applyAlignment="1">
      <alignment vertical="center"/>
    </xf>
    <xf numFmtId="0" fontId="10" fillId="5" borderId="20" xfId="0" applyFont="1" applyFill="1" applyBorder="1" applyAlignment="1">
      <alignment vertical="center"/>
    </xf>
    <xf numFmtId="0" fontId="10" fillId="5" borderId="21"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22" xfId="0" applyFont="1" applyFill="1" applyBorder="1" applyAlignment="1">
      <alignment horizontal="center" vertical="center"/>
    </xf>
    <xf numFmtId="0" fontId="11" fillId="0" borderId="29" xfId="0" applyFont="1" applyBorder="1" applyAlignment="1" applyProtection="1">
      <alignment horizontal="center"/>
      <protection locked="0"/>
    </xf>
    <xf numFmtId="10" fontId="11" fillId="8" borderId="5" xfId="2" applyNumberFormat="1" applyFont="1" applyFill="1" applyBorder="1" applyAlignment="1" applyProtection="1">
      <alignment horizontal="center"/>
      <protection locked="0"/>
    </xf>
    <xf numFmtId="10" fontId="11" fillId="8" borderId="6" xfId="2" applyNumberFormat="1" applyFont="1" applyFill="1" applyBorder="1" applyAlignment="1" applyProtection="1">
      <alignment horizontal="center"/>
      <protection locked="0"/>
    </xf>
    <xf numFmtId="10" fontId="11" fillId="8" borderId="7" xfId="2" applyNumberFormat="1" applyFont="1" applyFill="1" applyBorder="1" applyAlignment="1" applyProtection="1">
      <alignment horizontal="center"/>
      <protection locked="0"/>
    </xf>
    <xf numFmtId="0" fontId="11" fillId="8" borderId="21" xfId="0" applyFont="1" applyFill="1" applyBorder="1" applyProtection="1">
      <protection locked="0"/>
    </xf>
    <xf numFmtId="0" fontId="11" fillId="8" borderId="4" xfId="0" applyFont="1" applyFill="1" applyBorder="1" applyProtection="1">
      <protection locked="0"/>
    </xf>
    <xf numFmtId="0" fontId="11" fillId="8" borderId="22" xfId="0" applyFont="1" applyFill="1" applyBorder="1" applyProtection="1">
      <protection locked="0"/>
    </xf>
    <xf numFmtId="1" fontId="10" fillId="8" borderId="4" xfId="2" applyNumberFormat="1" applyFont="1" applyFill="1" applyBorder="1" applyAlignment="1" applyProtection="1">
      <alignment horizontal="center" wrapText="1"/>
      <protection locked="0"/>
    </xf>
    <xf numFmtId="1" fontId="11" fillId="8" borderId="4" xfId="2" applyNumberFormat="1" applyFont="1" applyFill="1" applyBorder="1" applyAlignment="1" applyProtection="1">
      <alignment horizontal="center"/>
      <protection locked="0"/>
    </xf>
    <xf numFmtId="0" fontId="11" fillId="0" borderId="28" xfId="0" applyFont="1" applyBorder="1" applyAlignment="1">
      <alignment horizontal="center"/>
    </xf>
    <xf numFmtId="0" fontId="11" fillId="0" borderId="6" xfId="0" applyFont="1" applyBorder="1" applyAlignment="1">
      <alignment horizontal="center"/>
    </xf>
    <xf numFmtId="0" fontId="11" fillId="0" borderId="29" xfId="0" applyFont="1" applyBorder="1" applyAlignment="1">
      <alignment horizontal="center"/>
    </xf>
    <xf numFmtId="0" fontId="10" fillId="8" borderId="5" xfId="0" applyFont="1" applyFill="1" applyBorder="1" applyAlignment="1" applyProtection="1">
      <alignment horizontal="center" wrapText="1"/>
      <protection locked="0"/>
    </xf>
    <xf numFmtId="0" fontId="10" fillId="8" borderId="6" xfId="0" applyFont="1" applyFill="1" applyBorder="1" applyAlignment="1" applyProtection="1">
      <alignment horizontal="center" wrapText="1"/>
      <protection locked="0"/>
    </xf>
    <xf numFmtId="0" fontId="10" fillId="8" borderId="7" xfId="0" applyFont="1" applyFill="1" applyBorder="1" applyAlignment="1" applyProtection="1">
      <alignment horizontal="center" wrapText="1"/>
      <protection locked="0"/>
    </xf>
    <xf numFmtId="0" fontId="11" fillId="8" borderId="29" xfId="0" applyFont="1" applyFill="1" applyBorder="1" applyAlignment="1" applyProtection="1">
      <alignment horizontal="center"/>
      <protection locked="0"/>
    </xf>
    <xf numFmtId="0" fontId="11" fillId="7" borderId="28" xfId="0" applyFont="1" applyFill="1" applyBorder="1" applyAlignment="1">
      <alignment horizontal="center"/>
    </xf>
    <xf numFmtId="0" fontId="11" fillId="7" borderId="6" xfId="0" applyFont="1" applyFill="1" applyBorder="1" applyAlignment="1">
      <alignment horizontal="center"/>
    </xf>
    <xf numFmtId="0" fontId="11" fillId="7" borderId="29" xfId="0" applyFont="1" applyFill="1" applyBorder="1" applyAlignment="1">
      <alignment horizontal="center"/>
    </xf>
    <xf numFmtId="0" fontId="10" fillId="8" borderId="5" xfId="0" applyFont="1" applyFill="1" applyBorder="1" applyAlignment="1" applyProtection="1">
      <alignment wrapText="1"/>
      <protection locked="0"/>
    </xf>
    <xf numFmtId="0" fontId="10" fillId="8" borderId="7" xfId="0" applyFont="1" applyFill="1" applyBorder="1" applyAlignment="1" applyProtection="1">
      <alignment wrapText="1"/>
      <protection locked="0"/>
    </xf>
    <xf numFmtId="0" fontId="11" fillId="8" borderId="5" xfId="0" applyFont="1" applyFill="1" applyBorder="1" applyProtection="1">
      <protection locked="0"/>
    </xf>
    <xf numFmtId="0" fontId="11" fillId="8" borderId="7" xfId="0" applyFont="1" applyFill="1" applyBorder="1" applyProtection="1">
      <protection locked="0"/>
    </xf>
    <xf numFmtId="0" fontId="10" fillId="9" borderId="21" xfId="0" applyFont="1" applyFill="1" applyBorder="1" applyAlignment="1">
      <alignment horizontal="center" vertical="center"/>
    </xf>
    <xf numFmtId="0" fontId="10" fillId="9" borderId="4" xfId="0" applyFont="1" applyFill="1" applyBorder="1" applyAlignment="1">
      <alignment horizontal="center" vertical="center"/>
    </xf>
    <xf numFmtId="0" fontId="10" fillId="9" borderId="22" xfId="0" applyFont="1" applyFill="1" applyBorder="1" applyAlignment="1">
      <alignment horizontal="center" vertical="center"/>
    </xf>
    <xf numFmtId="9" fontId="10" fillId="0" borderId="5" xfId="2" applyFont="1" applyFill="1" applyBorder="1" applyAlignment="1" applyProtection="1">
      <alignment horizontal="center" wrapText="1"/>
      <protection locked="0"/>
    </xf>
    <xf numFmtId="9" fontId="10" fillId="0" borderId="7" xfId="2" applyFont="1" applyFill="1" applyBorder="1" applyAlignment="1" applyProtection="1">
      <alignment horizontal="center" wrapText="1"/>
      <protection locked="0"/>
    </xf>
    <xf numFmtId="1" fontId="11" fillId="0" borderId="6" xfId="2" applyNumberFormat="1" applyFont="1" applyFill="1" applyBorder="1" applyAlignment="1" applyProtection="1">
      <alignment horizontal="center" wrapText="1"/>
      <protection locked="0"/>
    </xf>
    <xf numFmtId="0" fontId="8" fillId="5" borderId="5" xfId="0" applyFont="1" applyFill="1" applyBorder="1" applyAlignment="1">
      <alignment horizontal="center"/>
    </xf>
    <xf numFmtId="0" fontId="8" fillId="5" borderId="6" xfId="0" applyFont="1" applyFill="1" applyBorder="1" applyAlignment="1">
      <alignment horizontal="center"/>
    </xf>
    <xf numFmtId="0" fontId="8" fillId="5" borderId="7" xfId="0" applyFont="1" applyFill="1" applyBorder="1" applyAlignment="1">
      <alignment horizontal="center"/>
    </xf>
    <xf numFmtId="0" fontId="10" fillId="0" borderId="4" xfId="0" applyFont="1" applyBorder="1" applyAlignment="1">
      <alignment horizontal="center"/>
    </xf>
    <xf numFmtId="49" fontId="8" fillId="0" borderId="8" xfId="0" applyNumberFormat="1" applyFont="1" applyBorder="1" applyAlignment="1">
      <alignment horizontal="center"/>
    </xf>
    <xf numFmtId="49" fontId="8" fillId="0" borderId="9" xfId="0" applyNumberFormat="1" applyFont="1" applyBorder="1" applyAlignment="1">
      <alignment horizontal="center"/>
    </xf>
    <xf numFmtId="49" fontId="8" fillId="0" borderId="10" xfId="0" applyNumberFormat="1" applyFont="1" applyBorder="1" applyAlignment="1">
      <alignment horizontal="center"/>
    </xf>
    <xf numFmtId="0" fontId="11" fillId="4" borderId="4" xfId="0" applyFont="1" applyFill="1" applyBorder="1"/>
    <xf numFmtId="0" fontId="15" fillId="4" borderId="5" xfId="0" applyFont="1" applyFill="1" applyBorder="1"/>
    <xf numFmtId="0" fontId="15" fillId="4" borderId="6" xfId="0" applyFont="1" applyFill="1" applyBorder="1"/>
    <xf numFmtId="0" fontId="15" fillId="4" borderId="7" xfId="0" applyFont="1" applyFill="1" applyBorder="1"/>
    <xf numFmtId="0" fontId="15" fillId="0" borderId="5" xfId="0" applyFont="1" applyBorder="1" applyAlignment="1">
      <alignment horizontal="center"/>
    </xf>
    <xf numFmtId="0" fontId="15" fillId="0" borderId="7" xfId="0" applyFont="1" applyBorder="1" applyAlignment="1">
      <alignment horizontal="center"/>
    </xf>
    <xf numFmtId="0" fontId="14" fillId="0" borderId="4" xfId="0" applyFont="1" applyBorder="1" applyAlignment="1">
      <alignment horizontal="center" wrapText="1"/>
    </xf>
    <xf numFmtId="5" fontId="10" fillId="0" borderId="4" xfId="0" applyNumberFormat="1" applyFont="1" applyBorder="1" applyAlignment="1">
      <alignment horizontal="center"/>
    </xf>
    <xf numFmtId="0" fontId="6" fillId="5" borderId="5" xfId="0" applyFont="1" applyFill="1" applyBorder="1" applyAlignment="1">
      <alignment horizontal="center"/>
    </xf>
    <xf numFmtId="0" fontId="6" fillId="5" borderId="6" xfId="0" applyFont="1" applyFill="1" applyBorder="1" applyAlignment="1">
      <alignment horizontal="center"/>
    </xf>
    <xf numFmtId="0" fontId="6" fillId="5" borderId="7" xfId="0" applyFont="1" applyFill="1" applyBorder="1" applyAlignment="1">
      <alignment horizontal="center"/>
    </xf>
    <xf numFmtId="164" fontId="6" fillId="0" borderId="0" xfId="0" applyNumberFormat="1" applyFont="1" applyAlignment="1">
      <alignment vertical="center"/>
    </xf>
    <xf numFmtId="0" fontId="11" fillId="4" borderId="5" xfId="0" applyFont="1" applyFill="1" applyBorder="1"/>
    <xf numFmtId="0" fontId="11" fillId="4" borderId="6" xfId="0" applyFont="1" applyFill="1" applyBorder="1"/>
    <xf numFmtId="0" fontId="11" fillId="4" borderId="7" xfId="0" applyFont="1" applyFill="1" applyBorder="1"/>
  </cellXfs>
  <cellStyles count="5">
    <cellStyle name="Currency" xfId="1" builtinId="4"/>
    <cellStyle name="Hyperlink" xfId="3" builtinId="8"/>
    <cellStyle name="Normal" xfId="0" builtinId="0"/>
    <cellStyle name="Normal 2" xfId="4" xr:uid="{CC9DB17F-EA8C-4256-9ED0-6CC268A8B45E}"/>
    <cellStyle name="Percent" xfId="2" builtinId="5"/>
  </cellStyles>
  <dxfs count="11">
    <dxf>
      <font>
        <b val="0"/>
        <i val="0"/>
        <strike val="0"/>
        <condense val="0"/>
        <extend val="0"/>
        <outline val="0"/>
        <shadow val="0"/>
        <u val="none"/>
        <vertAlign val="baseline"/>
        <sz val="12"/>
        <color auto="1"/>
        <name val="Tahoma"/>
        <family val="2"/>
        <scheme val="none"/>
      </font>
      <numFmt numFmtId="14" formatCode="0.00%"/>
      <alignment horizontal="center" vertical="bottom" textRotation="0" wrapText="0" indent="0" justifyLastLine="0" shrinkToFit="0" readingOrder="0"/>
    </dxf>
    <dxf>
      <font>
        <strike val="0"/>
        <outline val="0"/>
        <shadow val="0"/>
        <u val="none"/>
        <vertAlign val="baseline"/>
        <sz val="12"/>
        <color auto="1"/>
        <name val="Tahoma"/>
        <family val="2"/>
        <scheme val="none"/>
      </font>
    </dxf>
    <dxf>
      <font>
        <strike val="0"/>
        <outline val="0"/>
        <shadow val="0"/>
        <u val="none"/>
        <vertAlign val="baseline"/>
        <sz val="12"/>
        <color auto="1"/>
        <name val="Tahoma"/>
        <scheme val="none"/>
      </font>
    </dxf>
    <dxf>
      <font>
        <b val="0"/>
        <i val="0"/>
        <strike val="0"/>
        <condense val="0"/>
        <extend val="0"/>
        <outline val="0"/>
        <shadow val="0"/>
        <u val="none"/>
        <vertAlign val="baseline"/>
        <sz val="10"/>
        <color auto="1"/>
        <name val="Arial"/>
        <scheme val="none"/>
      </font>
    </dxf>
    <dxf>
      <numFmt numFmtId="167" formatCode="0.0%"/>
    </dxf>
    <dxf>
      <font>
        <b val="0"/>
        <i val="0"/>
        <strike val="0"/>
        <condense val="0"/>
        <extend val="0"/>
        <outline val="0"/>
        <shadow val="0"/>
        <u val="none"/>
        <vertAlign val="baseline"/>
        <sz val="10"/>
        <color auto="1"/>
        <name val="Arial"/>
        <scheme val="none"/>
      </font>
    </dxf>
    <dxf>
      <numFmt numFmtId="12" formatCode="&quot;$&quot;#,##0.00_);[Red]\(&quot;$&quot;#,##0.00\)"/>
    </dxf>
    <dxf>
      <numFmt numFmtId="12" formatCode="&quot;$&quot;#,##0.00_);[Red]\(&quot;$&quot;#,##0.00\)"/>
    </dxf>
    <dxf>
      <numFmt numFmtId="12" formatCode="&quot;$&quot;#,##0.00_);[Red]\(&quot;$&quot;#,##0.00\)"/>
    </dxf>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E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Budget%20Templates_FY23/REVISED%20TEST%2001e_FY23_5%20Yr_RSP%20Preferred%20Budget%20Template.xlsx" TargetMode="External"/><Relationship Id="rId1" Type="http://schemas.openxmlformats.org/officeDocument/2006/relationships/externalLinkPath" Target="/RSPGroups/Preaward/03_Proposal%20Materials/Budget%20Templates/Budget%20Templates_FY23/REVISED%20TEST%2001e_FY23_5%20Yr_RSP%20Preferred%20Budge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Year One"/>
      <sheetName val="Year Two"/>
      <sheetName val="Year Three"/>
      <sheetName val="Year Four"/>
      <sheetName val="Year Five"/>
      <sheetName val="All Years"/>
      <sheetName val="Cost Share"/>
      <sheetName val="Travel"/>
      <sheetName val="Lists"/>
    </sheetNames>
    <sheetDataSet>
      <sheetData sheetId="0"/>
      <sheetData sheetId="1">
        <row r="2">
          <cell r="I2"/>
        </row>
        <row r="92">
          <cell r="J92" t="str">
            <v>MTDC</v>
          </cell>
        </row>
        <row r="97">
          <cell r="A97" t="str">
            <v>Template updated: 05/03/21</v>
          </cell>
        </row>
      </sheetData>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D9:G15" totalsRowShown="0" headerRowDxfId="10">
  <autoFilter ref="D9:G15" xr:uid="{00000000-0009-0000-0100-000003000000}"/>
  <tableColumns count="4">
    <tableColumn id="1" xr3:uid="{00000000-0010-0000-0100-000001000000}" name="Motor Vehicle Type " dataDxfId="9"/>
    <tableColumn id="2" xr3:uid="{00000000-0010-0000-0100-000002000000}" name="Mileage Rate" dataDxfId="8"/>
    <tableColumn id="3" xr3:uid="{00000000-0010-0000-0100-000003000000}" name="Daily Rate" dataDxfId="7"/>
    <tableColumn id="6" xr3:uid="{00000000-0010-0000-0100-000006000000}" name="Monthly Rate" dataDxfId="6"/>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D24:E30" totalsRowShown="0">
  <autoFilter ref="D24:E30" xr:uid="{00000000-0009-0000-0100-000005000000}"/>
  <tableColumns count="2">
    <tableColumn id="1" xr3:uid="{00000000-0010-0000-0200-000001000000}" name="Rate Type" dataDxfId="5"/>
    <tableColumn id="2" xr3:uid="{00000000-0010-0000-0200-000002000000}" name="Percentage" dataDxfId="4"/>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47" displayName="Table47" ref="D32:D41" totalsRowShown="0" headerRowDxfId="3">
  <autoFilter ref="D32:D41" xr:uid="{00000000-0009-0000-0100-000006000000}"/>
  <tableColumns count="1">
    <tableColumn id="1" xr3:uid="{00000000-0010-0000-0300-000001000000}" name="Year"/>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15" displayName="Table15" ref="A1:B18" totalsRowShown="0" headerRowDxfId="2">
  <autoFilter ref="A1:B18" xr:uid="{00000000-0009-0000-0100-000004000000}"/>
  <tableColumns count="2">
    <tableColumn id="1" xr3:uid="{00000000-0010-0000-0400-000001000000}" name="Employment_Classification" dataDxfId="1"/>
    <tableColumn id="2" xr3:uid="{00000000-0010-0000-0400-000002000000}" name="Fringe Rate" dataDxfId="0" dataCellStyle="Percent"/>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0.bin"/><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hyperlink" Target="https://rsp.uni.edu/budget-development" TargetMode="External"/><Relationship Id="rId1" Type="http://schemas.openxmlformats.org/officeDocument/2006/relationships/hyperlink" Target="https://rsp.uni.edu/budget-development" TargetMode="External"/><Relationship Id="rId5" Type="http://schemas.openxmlformats.org/officeDocument/2006/relationships/printerSettings" Target="../printerSettings/printerSettings9.bin"/><Relationship Id="rId4" Type="http://schemas.openxmlformats.org/officeDocument/2006/relationships/hyperlink" Target="http://www.gsa.gov/travel/plan-book/per-diem-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E111"/>
  <sheetViews>
    <sheetView tabSelected="1" showWhiteSpace="0" zoomScale="160" zoomScaleNormal="160" zoomScaleSheetLayoutView="130" workbookViewId="0">
      <selection activeCell="A6" sqref="A6:F6"/>
    </sheetView>
  </sheetViews>
  <sheetFormatPr defaultColWidth="26.42578125" defaultRowHeight="12" x14ac:dyDescent="0.2"/>
  <cols>
    <col min="1" max="1" width="26.42578125" style="9"/>
    <col min="2" max="2" width="22.42578125" style="9" customWidth="1"/>
    <col min="3" max="3" width="26.42578125" style="9"/>
    <col min="4" max="4" width="30.7109375" style="9" customWidth="1"/>
    <col min="5" max="16384" width="26.42578125" style="9"/>
  </cols>
  <sheetData>
    <row r="1" spans="1:291" s="36" customFormat="1" ht="16.5" customHeight="1" x14ac:dyDescent="0.2">
      <c r="A1" s="91" t="s">
        <v>132</v>
      </c>
      <c r="B1" s="91"/>
      <c r="C1" s="91"/>
      <c r="D1" s="92"/>
      <c r="E1" s="92"/>
      <c r="F1" s="92"/>
      <c r="G1" s="93"/>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c r="CN1" s="94"/>
      <c r="CO1" s="94"/>
      <c r="CP1" s="94"/>
      <c r="CQ1" s="94"/>
      <c r="CR1" s="94"/>
      <c r="CS1" s="94"/>
      <c r="CT1" s="94"/>
      <c r="CU1" s="94"/>
      <c r="CV1" s="94"/>
      <c r="CW1" s="94"/>
      <c r="CX1" s="94"/>
      <c r="CY1" s="94"/>
      <c r="CZ1" s="94"/>
      <c r="DA1" s="94"/>
      <c r="DB1" s="94"/>
      <c r="DC1" s="94"/>
      <c r="DD1" s="94"/>
      <c r="DE1" s="94"/>
      <c r="DF1" s="94"/>
      <c r="DG1" s="94"/>
      <c r="DH1" s="94"/>
      <c r="DI1" s="94"/>
      <c r="DJ1" s="94"/>
      <c r="DK1" s="94"/>
      <c r="DL1" s="94"/>
      <c r="DM1" s="94"/>
      <c r="DN1" s="94"/>
      <c r="DO1" s="94"/>
      <c r="DP1" s="94"/>
      <c r="DQ1" s="94"/>
      <c r="DR1" s="94"/>
      <c r="DS1" s="94"/>
      <c r="DT1" s="94"/>
      <c r="DU1" s="94"/>
      <c r="DV1" s="94"/>
      <c r="DW1" s="94"/>
      <c r="DX1" s="94"/>
      <c r="DY1" s="94"/>
      <c r="DZ1" s="94"/>
      <c r="EA1" s="94"/>
      <c r="EB1" s="94"/>
      <c r="EC1" s="94"/>
      <c r="ED1" s="94"/>
      <c r="EE1" s="94"/>
      <c r="EF1" s="94"/>
      <c r="EG1" s="94"/>
      <c r="EH1" s="94"/>
      <c r="EI1" s="94"/>
      <c r="EJ1" s="94"/>
      <c r="EK1" s="94"/>
      <c r="EL1" s="94"/>
      <c r="EM1" s="94"/>
      <c r="EN1" s="94"/>
      <c r="EO1" s="94"/>
      <c r="EP1" s="94"/>
      <c r="EQ1" s="94"/>
      <c r="ER1" s="94"/>
      <c r="ES1" s="94"/>
      <c r="ET1" s="94"/>
      <c r="EU1" s="94"/>
      <c r="EV1" s="94"/>
      <c r="EW1" s="94"/>
      <c r="EX1" s="94"/>
      <c r="EY1" s="94"/>
      <c r="EZ1" s="94"/>
      <c r="FA1" s="94"/>
      <c r="FB1" s="94"/>
      <c r="FC1" s="94"/>
      <c r="FD1" s="94"/>
      <c r="FE1" s="94"/>
      <c r="FF1" s="94"/>
      <c r="FG1" s="94"/>
      <c r="FH1" s="94"/>
      <c r="FI1" s="94"/>
      <c r="FJ1" s="94"/>
      <c r="FK1" s="94"/>
      <c r="FL1" s="94"/>
      <c r="FM1" s="94"/>
      <c r="FN1" s="94"/>
      <c r="FO1" s="94"/>
      <c r="FP1" s="94"/>
      <c r="FQ1" s="94"/>
      <c r="FR1" s="94"/>
      <c r="FS1" s="94"/>
      <c r="FT1" s="94"/>
      <c r="FU1" s="94"/>
      <c r="FV1" s="94"/>
      <c r="FW1" s="94"/>
      <c r="FX1" s="94"/>
      <c r="FY1" s="94"/>
      <c r="FZ1" s="94"/>
      <c r="GA1" s="94"/>
      <c r="GB1" s="94"/>
      <c r="GC1" s="94"/>
      <c r="GD1" s="94"/>
      <c r="GE1" s="94"/>
      <c r="GF1" s="94"/>
      <c r="GG1" s="94"/>
      <c r="GH1" s="94"/>
      <c r="GI1" s="94"/>
      <c r="GJ1" s="94"/>
      <c r="GK1" s="94"/>
      <c r="GL1" s="94"/>
      <c r="GM1" s="94"/>
      <c r="GN1" s="94"/>
      <c r="GO1" s="94"/>
      <c r="GP1" s="94"/>
      <c r="GQ1" s="94"/>
      <c r="GR1" s="94"/>
      <c r="GS1" s="94"/>
      <c r="GT1" s="94"/>
      <c r="GU1" s="94"/>
      <c r="GV1" s="94"/>
      <c r="GW1" s="94"/>
      <c r="GX1" s="94"/>
      <c r="GY1" s="94"/>
      <c r="GZ1" s="94"/>
      <c r="HA1" s="94"/>
      <c r="HB1" s="94"/>
      <c r="HC1" s="94"/>
      <c r="HD1" s="94"/>
      <c r="HE1" s="94"/>
      <c r="HF1" s="94"/>
      <c r="HG1" s="94"/>
      <c r="HH1" s="94"/>
      <c r="HI1" s="94"/>
      <c r="HJ1" s="94"/>
      <c r="HK1" s="94"/>
      <c r="HL1" s="94"/>
      <c r="HM1" s="94"/>
      <c r="HN1" s="94"/>
      <c r="HO1" s="94"/>
      <c r="HP1" s="94"/>
      <c r="HQ1" s="94"/>
      <c r="HR1" s="94"/>
      <c r="HS1" s="94"/>
      <c r="HT1" s="94"/>
      <c r="HU1" s="94"/>
      <c r="HV1" s="94"/>
      <c r="HW1" s="94"/>
      <c r="HX1" s="94"/>
      <c r="HY1" s="94"/>
      <c r="HZ1" s="94"/>
      <c r="IA1" s="94"/>
      <c r="IB1" s="94"/>
      <c r="IC1" s="94"/>
      <c r="ID1" s="94"/>
      <c r="IE1" s="94"/>
      <c r="IF1" s="94"/>
      <c r="IG1" s="94"/>
      <c r="IH1" s="94"/>
      <c r="II1" s="94"/>
      <c r="IJ1" s="94"/>
      <c r="IK1" s="94"/>
      <c r="IL1" s="94"/>
      <c r="IM1" s="94"/>
      <c r="IN1" s="94"/>
      <c r="IO1" s="94"/>
      <c r="IP1" s="94"/>
      <c r="IQ1" s="94"/>
      <c r="IR1" s="94"/>
      <c r="IS1" s="94"/>
      <c r="IT1" s="94"/>
      <c r="IU1" s="94"/>
      <c r="IV1" s="94"/>
      <c r="IW1" s="94"/>
      <c r="IX1" s="94"/>
      <c r="IY1" s="94"/>
      <c r="IZ1" s="94"/>
      <c r="JA1" s="94"/>
      <c r="JB1" s="94"/>
      <c r="JC1" s="94"/>
      <c r="JD1" s="94"/>
      <c r="JE1" s="94"/>
      <c r="JF1" s="94"/>
      <c r="JG1" s="94"/>
      <c r="JH1" s="94"/>
      <c r="JI1" s="94"/>
      <c r="JJ1" s="94"/>
      <c r="JK1" s="94"/>
      <c r="JL1" s="94"/>
      <c r="JM1" s="94"/>
      <c r="JN1" s="94"/>
      <c r="JO1" s="94"/>
      <c r="JP1" s="94"/>
      <c r="JQ1" s="94"/>
      <c r="JR1" s="94"/>
      <c r="JS1" s="94"/>
      <c r="JT1" s="94"/>
      <c r="JU1" s="94"/>
      <c r="JV1" s="94"/>
      <c r="JW1" s="94"/>
      <c r="JX1" s="94"/>
      <c r="JY1" s="94"/>
      <c r="JZ1" s="94"/>
      <c r="KA1" s="94"/>
      <c r="KB1" s="94"/>
      <c r="KC1" s="94"/>
      <c r="KD1" s="94"/>
      <c r="KE1" s="94"/>
    </row>
    <row r="2" spans="1:291" s="88" customFormat="1" ht="12.75" x14ac:dyDescent="0.2">
      <c r="A2" s="95" t="s">
        <v>283</v>
      </c>
      <c r="B2" s="96"/>
      <c r="C2" s="96"/>
      <c r="D2" s="96"/>
      <c r="E2" s="96"/>
      <c r="F2" s="96"/>
      <c r="G2" s="93"/>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c r="CO2" s="94"/>
      <c r="CP2" s="94"/>
      <c r="CQ2" s="94"/>
      <c r="CR2" s="94"/>
      <c r="CS2" s="94"/>
      <c r="CT2" s="94"/>
      <c r="CU2" s="94"/>
      <c r="CV2" s="94"/>
      <c r="CW2" s="94"/>
      <c r="CX2" s="94"/>
      <c r="CY2" s="94"/>
      <c r="CZ2" s="94"/>
      <c r="DA2" s="94"/>
      <c r="DB2" s="94"/>
      <c r="DC2" s="94"/>
      <c r="DD2" s="94"/>
      <c r="DE2" s="94"/>
      <c r="DF2" s="94"/>
      <c r="DG2" s="94"/>
      <c r="DH2" s="94"/>
      <c r="DI2" s="94"/>
      <c r="DJ2" s="94"/>
      <c r="DK2" s="94"/>
      <c r="DL2" s="94"/>
      <c r="DM2" s="94"/>
      <c r="DN2" s="94"/>
      <c r="DO2" s="94"/>
      <c r="DP2" s="94"/>
      <c r="DQ2" s="94"/>
      <c r="DR2" s="94"/>
      <c r="DS2" s="94"/>
      <c r="DT2" s="94"/>
      <c r="DU2" s="94"/>
      <c r="DV2" s="94"/>
      <c r="DW2" s="94"/>
      <c r="DX2" s="94"/>
      <c r="DY2" s="94"/>
      <c r="DZ2" s="94"/>
      <c r="EA2" s="94"/>
      <c r="EB2" s="94"/>
      <c r="EC2" s="94"/>
      <c r="ED2" s="94"/>
      <c r="EE2" s="94"/>
      <c r="EF2" s="94"/>
      <c r="EG2" s="94"/>
      <c r="EH2" s="94"/>
      <c r="EI2" s="94"/>
      <c r="EJ2" s="94"/>
      <c r="EK2" s="94"/>
      <c r="EL2" s="94"/>
      <c r="EM2" s="94"/>
      <c r="EN2" s="94"/>
      <c r="EO2" s="94"/>
      <c r="EP2" s="94"/>
      <c r="EQ2" s="94"/>
      <c r="ER2" s="94"/>
      <c r="ES2" s="94"/>
      <c r="ET2" s="94"/>
      <c r="EU2" s="94"/>
      <c r="EV2" s="94"/>
      <c r="EW2" s="94"/>
      <c r="EX2" s="94"/>
      <c r="EY2" s="94"/>
      <c r="EZ2" s="94"/>
      <c r="FA2" s="94"/>
      <c r="FB2" s="94"/>
      <c r="FC2" s="94"/>
      <c r="FD2" s="94"/>
      <c r="FE2" s="94"/>
      <c r="FF2" s="94"/>
      <c r="FG2" s="94"/>
      <c r="FH2" s="94"/>
      <c r="FI2" s="94"/>
      <c r="FJ2" s="94"/>
      <c r="FK2" s="94"/>
      <c r="FL2" s="94"/>
      <c r="FM2" s="94"/>
      <c r="FN2" s="94"/>
      <c r="FO2" s="94"/>
      <c r="FP2" s="94"/>
      <c r="FQ2" s="94"/>
      <c r="FR2" s="94"/>
      <c r="FS2" s="94"/>
      <c r="FT2" s="94"/>
      <c r="FU2" s="94"/>
      <c r="FV2" s="94"/>
      <c r="FW2" s="94"/>
      <c r="FX2" s="94"/>
      <c r="FY2" s="94"/>
      <c r="FZ2" s="94"/>
      <c r="GA2" s="94"/>
      <c r="GB2" s="94"/>
      <c r="GC2" s="94"/>
      <c r="GD2" s="94"/>
      <c r="GE2" s="94"/>
      <c r="GF2" s="94"/>
      <c r="GG2" s="94"/>
      <c r="GH2" s="94"/>
      <c r="GI2" s="94"/>
      <c r="GJ2" s="94"/>
      <c r="GK2" s="94"/>
      <c r="GL2" s="94"/>
      <c r="GM2" s="94"/>
      <c r="GN2" s="94"/>
      <c r="GO2" s="94"/>
      <c r="GP2" s="94"/>
      <c r="GQ2" s="94"/>
      <c r="GR2" s="94"/>
      <c r="GS2" s="94"/>
      <c r="GT2" s="94"/>
      <c r="GU2" s="94"/>
      <c r="GV2" s="94"/>
      <c r="GW2" s="94"/>
      <c r="GX2" s="94"/>
      <c r="GY2" s="94"/>
      <c r="GZ2" s="94"/>
      <c r="HA2" s="94"/>
      <c r="HB2" s="94"/>
      <c r="HC2" s="94"/>
      <c r="HD2" s="94"/>
      <c r="HE2" s="94"/>
      <c r="HF2" s="94"/>
      <c r="HG2" s="94"/>
      <c r="HH2" s="94"/>
      <c r="HI2" s="94"/>
      <c r="HJ2" s="94"/>
      <c r="HK2" s="94"/>
      <c r="HL2" s="94"/>
      <c r="HM2" s="94"/>
      <c r="HN2" s="94"/>
      <c r="HO2" s="94"/>
      <c r="HP2" s="94"/>
      <c r="HQ2" s="94"/>
      <c r="HR2" s="94"/>
      <c r="HS2" s="94"/>
      <c r="HT2" s="94"/>
      <c r="HU2" s="94"/>
      <c r="HV2" s="94"/>
      <c r="HW2" s="94"/>
      <c r="HX2" s="94"/>
      <c r="HY2" s="94"/>
      <c r="HZ2" s="94"/>
      <c r="IA2" s="94"/>
      <c r="IB2" s="94"/>
      <c r="IC2" s="94"/>
      <c r="ID2" s="94"/>
      <c r="IE2" s="94"/>
      <c r="IF2" s="94"/>
      <c r="IG2" s="94"/>
      <c r="IH2" s="94"/>
      <c r="II2" s="94"/>
      <c r="IJ2" s="94"/>
      <c r="IK2" s="94"/>
      <c r="IL2" s="94"/>
      <c r="IM2" s="94"/>
      <c r="IN2" s="94"/>
      <c r="IO2" s="94"/>
      <c r="IP2" s="94"/>
      <c r="IQ2" s="94"/>
      <c r="IR2" s="94"/>
      <c r="IS2" s="94"/>
      <c r="IT2" s="94"/>
      <c r="IU2" s="94"/>
      <c r="IV2" s="94"/>
      <c r="IW2" s="94"/>
      <c r="IX2" s="94"/>
      <c r="IY2" s="94"/>
      <c r="IZ2" s="94"/>
      <c r="JA2" s="94"/>
      <c r="JB2" s="94"/>
      <c r="JC2" s="94"/>
      <c r="JD2" s="94"/>
      <c r="JE2" s="94"/>
      <c r="JF2" s="94"/>
      <c r="JG2" s="94"/>
      <c r="JH2" s="94"/>
      <c r="JI2" s="94"/>
      <c r="JJ2" s="94"/>
      <c r="JK2" s="94"/>
      <c r="JL2" s="94"/>
      <c r="JM2" s="94"/>
      <c r="JN2" s="94"/>
      <c r="JO2" s="94"/>
      <c r="JP2" s="94"/>
      <c r="JQ2" s="94"/>
      <c r="JR2" s="94"/>
      <c r="JS2" s="94"/>
      <c r="JT2" s="94"/>
      <c r="JU2" s="94"/>
      <c r="JV2" s="94"/>
      <c r="JW2" s="94"/>
      <c r="JX2" s="94"/>
      <c r="JY2" s="94"/>
      <c r="JZ2" s="94"/>
      <c r="KA2" s="94"/>
      <c r="KB2" s="94"/>
      <c r="KC2" s="94"/>
      <c r="KD2" s="94"/>
      <c r="KE2" s="94"/>
    </row>
    <row r="3" spans="1:291" ht="12" customHeight="1" x14ac:dyDescent="0.2">
      <c r="A3" s="97"/>
      <c r="B3" s="3"/>
      <c r="C3" s="3"/>
      <c r="D3" s="3"/>
      <c r="E3" s="3"/>
      <c r="F3" s="3"/>
      <c r="G3" s="3"/>
    </row>
    <row r="4" spans="1:291" ht="25.5" customHeight="1" x14ac:dyDescent="0.2">
      <c r="A4" s="247" t="s">
        <v>242</v>
      </c>
      <c r="B4" s="247"/>
      <c r="C4" s="247"/>
      <c r="D4" s="247"/>
      <c r="E4" s="247"/>
      <c r="F4" s="247"/>
      <c r="G4" s="98"/>
    </row>
    <row r="5" spans="1:291" ht="12" customHeight="1" x14ac:dyDescent="0.2">
      <c r="A5" s="98"/>
      <c r="B5" s="98"/>
      <c r="C5" s="98"/>
      <c r="D5" s="98"/>
      <c r="E5" s="98"/>
      <c r="F5" s="98"/>
      <c r="G5" s="98"/>
    </row>
    <row r="6" spans="1:291" ht="12" customHeight="1" x14ac:dyDescent="0.2">
      <c r="A6" s="248" t="s">
        <v>305</v>
      </c>
      <c r="B6" s="248"/>
      <c r="C6" s="248"/>
      <c r="D6" s="248"/>
      <c r="E6" s="248"/>
      <c r="F6" s="248"/>
      <c r="G6" s="98"/>
    </row>
    <row r="7" spans="1:291" ht="12" customHeight="1" x14ac:dyDescent="0.2">
      <c r="A7" s="248" t="s">
        <v>297</v>
      </c>
      <c r="B7" s="248"/>
      <c r="C7" s="248"/>
      <c r="D7" s="248"/>
      <c r="E7" s="248"/>
      <c r="F7" s="248"/>
      <c r="G7" s="98"/>
    </row>
    <row r="8" spans="1:291" ht="12" customHeight="1" x14ac:dyDescent="0.2">
      <c r="A8" s="99"/>
      <c r="B8" s="3"/>
      <c r="C8" s="3"/>
      <c r="D8" s="3"/>
      <c r="E8" s="3"/>
      <c r="F8" s="3"/>
      <c r="G8" s="3"/>
    </row>
    <row r="9" spans="1:291" ht="12" customHeight="1" x14ac:dyDescent="0.2">
      <c r="A9" s="99" t="s">
        <v>129</v>
      </c>
      <c r="B9" s="3"/>
      <c r="C9" s="3"/>
      <c r="D9" s="3"/>
      <c r="E9" s="3"/>
      <c r="F9" s="3"/>
      <c r="G9" s="3"/>
    </row>
    <row r="10" spans="1:291" ht="12" customHeight="1" x14ac:dyDescent="0.2">
      <c r="A10" s="244" t="s">
        <v>133</v>
      </c>
      <c r="B10" s="244"/>
      <c r="C10" s="244"/>
      <c r="D10" s="244"/>
      <c r="E10" s="244"/>
      <c r="F10" s="244"/>
      <c r="G10" s="3"/>
    </row>
    <row r="11" spans="1:291" ht="12" customHeight="1" x14ac:dyDescent="0.2">
      <c r="A11" s="244" t="s">
        <v>284</v>
      </c>
      <c r="B11" s="244"/>
      <c r="C11" s="244"/>
      <c r="D11" s="244"/>
      <c r="E11" s="244"/>
      <c r="F11" s="244"/>
      <c r="G11" s="3"/>
    </row>
    <row r="12" spans="1:291" ht="12" customHeight="1" x14ac:dyDescent="0.2">
      <c r="A12" s="101"/>
      <c r="B12" s="3"/>
      <c r="C12" s="3"/>
      <c r="D12" s="3"/>
      <c r="E12" s="3"/>
      <c r="F12" s="3"/>
      <c r="G12" s="3"/>
    </row>
    <row r="13" spans="1:291" ht="12" customHeight="1" x14ac:dyDescent="0.2">
      <c r="A13" s="99" t="s">
        <v>130</v>
      </c>
      <c r="B13" s="3"/>
      <c r="C13" s="3"/>
      <c r="D13" s="3"/>
      <c r="E13" s="3"/>
      <c r="F13" s="3"/>
      <c r="G13" s="3"/>
    </row>
    <row r="14" spans="1:291" ht="12" customHeight="1" x14ac:dyDescent="0.2">
      <c r="A14" s="244" t="s">
        <v>134</v>
      </c>
      <c r="B14" s="244"/>
      <c r="C14" s="244"/>
      <c r="D14" s="244"/>
      <c r="E14" s="244"/>
      <c r="F14" s="244"/>
      <c r="G14" s="3"/>
    </row>
    <row r="15" spans="1:291" ht="12" customHeight="1" x14ac:dyDescent="0.2">
      <c r="A15" s="245" t="s">
        <v>176</v>
      </c>
      <c r="B15" s="245"/>
      <c r="C15" s="245"/>
      <c r="D15" s="245"/>
      <c r="E15" s="245"/>
      <c r="F15" s="245"/>
      <c r="G15" s="3"/>
    </row>
    <row r="16" spans="1:291" ht="39.75" customHeight="1" x14ac:dyDescent="0.2">
      <c r="A16" s="249" t="s">
        <v>306</v>
      </c>
      <c r="B16" s="249"/>
      <c r="C16" s="249"/>
      <c r="D16" s="249"/>
      <c r="E16" s="249"/>
      <c r="F16" s="249"/>
      <c r="G16" s="100"/>
    </row>
    <row r="17" spans="1:7" ht="42.6" customHeight="1" x14ac:dyDescent="0.2">
      <c r="A17" s="245" t="s">
        <v>275</v>
      </c>
      <c r="B17" s="245"/>
      <c r="C17" s="245"/>
      <c r="D17" s="245"/>
      <c r="E17" s="245"/>
      <c r="F17" s="245"/>
      <c r="G17" s="100"/>
    </row>
    <row r="18" spans="1:7" ht="12" customHeight="1" x14ac:dyDescent="0.2">
      <c r="A18" s="246" t="s">
        <v>177</v>
      </c>
      <c r="B18" s="246"/>
      <c r="C18" s="246"/>
      <c r="D18" s="246"/>
      <c r="E18" s="246"/>
      <c r="F18" s="246"/>
      <c r="G18" s="100"/>
    </row>
    <row r="19" spans="1:7" ht="12" customHeight="1" x14ac:dyDescent="0.2">
      <c r="A19" s="246" t="s">
        <v>276</v>
      </c>
      <c r="B19" s="246"/>
      <c r="C19" s="246"/>
      <c r="D19" s="246"/>
      <c r="E19" s="246"/>
      <c r="F19" s="246"/>
      <c r="G19" s="3"/>
    </row>
    <row r="20" spans="1:7" ht="12" customHeight="1" x14ac:dyDescent="0.2">
      <c r="A20" s="246" t="s">
        <v>135</v>
      </c>
      <c r="B20" s="246"/>
      <c r="C20" s="246"/>
      <c r="D20" s="246"/>
      <c r="E20" s="246"/>
      <c r="F20" s="246"/>
      <c r="G20" s="102"/>
    </row>
    <row r="21" spans="1:7" ht="12" customHeight="1" x14ac:dyDescent="0.2">
      <c r="A21" s="245" t="s">
        <v>285</v>
      </c>
      <c r="B21" s="245"/>
      <c r="C21" s="245"/>
      <c r="D21" s="245"/>
      <c r="E21" s="245"/>
      <c r="F21" s="245"/>
      <c r="G21" s="3"/>
    </row>
    <row r="22" spans="1:7" ht="26.65" customHeight="1" x14ac:dyDescent="0.2">
      <c r="A22" s="245" t="s">
        <v>197</v>
      </c>
      <c r="B22" s="245"/>
      <c r="C22" s="245"/>
      <c r="D22" s="245"/>
      <c r="E22" s="245"/>
      <c r="F22" s="245"/>
      <c r="G22" s="3"/>
    </row>
    <row r="23" spans="1:7" ht="12" customHeight="1" x14ac:dyDescent="0.2">
      <c r="A23" s="101"/>
      <c r="B23" s="3"/>
      <c r="C23" s="3"/>
      <c r="D23" s="3"/>
      <c r="E23" s="3"/>
      <c r="F23" s="3"/>
      <c r="G23" s="3"/>
    </row>
    <row r="24" spans="1:7" ht="12" customHeight="1" x14ac:dyDescent="0.2">
      <c r="A24" s="99" t="s">
        <v>21</v>
      </c>
      <c r="B24" s="3"/>
      <c r="C24" s="3"/>
      <c r="D24" s="3"/>
      <c r="E24" s="3"/>
      <c r="F24" s="3"/>
      <c r="G24" s="100"/>
    </row>
    <row r="25" spans="1:7" ht="12" customHeight="1" x14ac:dyDescent="0.2">
      <c r="A25" s="244" t="s">
        <v>136</v>
      </c>
      <c r="B25" s="244"/>
      <c r="C25" s="244"/>
      <c r="D25" s="244"/>
      <c r="E25" s="244"/>
      <c r="F25" s="244"/>
      <c r="G25" s="3"/>
    </row>
    <row r="26" spans="1:7" ht="12" customHeight="1" x14ac:dyDescent="0.2">
      <c r="A26" s="244" t="s">
        <v>178</v>
      </c>
      <c r="B26" s="244"/>
      <c r="C26" s="244"/>
      <c r="D26" s="244"/>
      <c r="E26" s="244"/>
      <c r="F26" s="244"/>
      <c r="G26" s="3"/>
    </row>
    <row r="27" spans="1:7" ht="12" customHeight="1" x14ac:dyDescent="0.2">
      <c r="A27" s="244" t="s">
        <v>179</v>
      </c>
      <c r="B27" s="244"/>
      <c r="C27" s="244"/>
      <c r="D27" s="244"/>
      <c r="E27" s="244"/>
      <c r="F27" s="244"/>
      <c r="G27" s="3"/>
    </row>
    <row r="28" spans="1:7" ht="12" customHeight="1" x14ac:dyDescent="0.2">
      <c r="A28" s="244" t="s">
        <v>286</v>
      </c>
      <c r="B28" s="244"/>
      <c r="C28" s="244"/>
      <c r="D28" s="244"/>
      <c r="E28" s="244"/>
      <c r="F28" s="244"/>
      <c r="G28" s="3"/>
    </row>
    <row r="29" spans="1:7" ht="12" customHeight="1" x14ac:dyDescent="0.2">
      <c r="A29" s="100"/>
      <c r="B29" s="100"/>
      <c r="C29" s="100"/>
      <c r="D29" s="100"/>
      <c r="E29" s="100"/>
      <c r="F29" s="100"/>
      <c r="G29" s="3"/>
    </row>
    <row r="30" spans="1:7" ht="12" customHeight="1" x14ac:dyDescent="0.2">
      <c r="A30" s="118" t="s">
        <v>160</v>
      </c>
      <c r="B30" s="100"/>
      <c r="C30" s="100"/>
      <c r="D30" s="100"/>
      <c r="E30" s="100"/>
      <c r="F30" s="100"/>
      <c r="G30" s="3"/>
    </row>
    <row r="31" spans="1:7" ht="28.5" customHeight="1" x14ac:dyDescent="0.2">
      <c r="A31" s="245" t="s">
        <v>287</v>
      </c>
      <c r="B31" s="245"/>
      <c r="C31" s="245"/>
      <c r="D31" s="245"/>
      <c r="E31" s="245"/>
      <c r="F31" s="245"/>
      <c r="G31" s="3"/>
    </row>
    <row r="32" spans="1:7" ht="12" customHeight="1" x14ac:dyDescent="0.2">
      <c r="A32" s="244" t="s">
        <v>180</v>
      </c>
      <c r="B32" s="244"/>
      <c r="C32" s="244"/>
      <c r="D32" s="244"/>
      <c r="E32" s="244"/>
      <c r="F32" s="244"/>
      <c r="G32" s="3"/>
    </row>
    <row r="33" spans="1:7" ht="12" customHeight="1" x14ac:dyDescent="0.2">
      <c r="A33" s="100"/>
      <c r="B33" s="100"/>
      <c r="C33" s="100"/>
      <c r="D33" s="100"/>
      <c r="E33" s="100"/>
      <c r="F33" s="100"/>
      <c r="G33" s="3"/>
    </row>
    <row r="34" spans="1:7" ht="12" customHeight="1" x14ac:dyDescent="0.2">
      <c r="A34" s="99" t="s">
        <v>25</v>
      </c>
      <c r="B34" s="3"/>
      <c r="C34" s="3"/>
      <c r="D34" s="3"/>
      <c r="E34" s="3"/>
      <c r="F34" s="3"/>
      <c r="G34" s="3"/>
    </row>
    <row r="35" spans="1:7" ht="28.5" customHeight="1" x14ac:dyDescent="0.2">
      <c r="A35" s="245" t="s">
        <v>294</v>
      </c>
      <c r="B35" s="245"/>
      <c r="C35" s="245"/>
      <c r="D35" s="245"/>
      <c r="E35" s="245"/>
      <c r="F35" s="245"/>
      <c r="G35" s="3"/>
    </row>
    <row r="36" spans="1:7" ht="25.5" customHeight="1" x14ac:dyDescent="0.2">
      <c r="A36" s="245" t="s">
        <v>198</v>
      </c>
      <c r="B36" s="245"/>
      <c r="C36" s="245"/>
      <c r="D36" s="245"/>
      <c r="E36" s="245"/>
      <c r="F36" s="245"/>
      <c r="G36" s="3"/>
    </row>
    <row r="37" spans="1:7" ht="12" customHeight="1" x14ac:dyDescent="0.2">
      <c r="A37" s="244" t="s">
        <v>137</v>
      </c>
      <c r="B37" s="244"/>
      <c r="C37" s="244"/>
      <c r="D37" s="244"/>
      <c r="E37" s="244"/>
      <c r="F37" s="244"/>
      <c r="G37" s="3"/>
    </row>
    <row r="38" spans="1:7" ht="12" customHeight="1" x14ac:dyDescent="0.2">
      <c r="A38" s="175"/>
      <c r="B38" s="3"/>
      <c r="C38" s="3"/>
      <c r="D38" s="3"/>
      <c r="E38" s="3"/>
      <c r="F38" s="3"/>
      <c r="G38" s="3"/>
    </row>
    <row r="39" spans="1:7" ht="12" customHeight="1" x14ac:dyDescent="0.2">
      <c r="A39" s="99" t="s">
        <v>9</v>
      </c>
      <c r="B39" s="3"/>
      <c r="C39" s="3"/>
      <c r="D39" s="3"/>
      <c r="E39" s="3"/>
      <c r="F39" s="3"/>
      <c r="G39" s="3"/>
    </row>
    <row r="40" spans="1:7" ht="12" customHeight="1" x14ac:dyDescent="0.2">
      <c r="A40" s="244" t="s">
        <v>181</v>
      </c>
      <c r="B40" s="244"/>
      <c r="C40" s="244"/>
      <c r="D40" s="244"/>
      <c r="E40" s="244"/>
      <c r="F40" s="244"/>
      <c r="G40" s="3"/>
    </row>
    <row r="41" spans="1:7" ht="12" customHeight="1" x14ac:dyDescent="0.2">
      <c r="A41" s="244" t="s">
        <v>182</v>
      </c>
      <c r="B41" s="244"/>
      <c r="C41" s="244"/>
      <c r="D41" s="244"/>
      <c r="E41" s="244"/>
      <c r="F41" s="244"/>
      <c r="G41" s="3"/>
    </row>
    <row r="42" spans="1:7" ht="12" customHeight="1" x14ac:dyDescent="0.2">
      <c r="A42" s="244" t="s">
        <v>288</v>
      </c>
      <c r="B42" s="244"/>
      <c r="C42" s="244"/>
      <c r="D42" s="244"/>
      <c r="E42" s="244"/>
      <c r="F42" s="244"/>
      <c r="G42" s="3"/>
    </row>
    <row r="43" spans="1:7" ht="12" customHeight="1" x14ac:dyDescent="0.2">
      <c r="A43" s="244" t="s">
        <v>289</v>
      </c>
      <c r="B43" s="244"/>
      <c r="C43" s="244"/>
      <c r="D43" s="244"/>
      <c r="E43" s="244"/>
      <c r="F43" s="244"/>
      <c r="G43" s="3"/>
    </row>
    <row r="44" spans="1:7" ht="12" customHeight="1" x14ac:dyDescent="0.2">
      <c r="A44" s="244" t="s">
        <v>183</v>
      </c>
      <c r="B44" s="244"/>
      <c r="C44" s="244"/>
      <c r="D44" s="244"/>
      <c r="E44" s="244"/>
      <c r="F44" s="244"/>
      <c r="G44" s="3"/>
    </row>
    <row r="45" spans="1:7" ht="28.5" customHeight="1" x14ac:dyDescent="0.2">
      <c r="A45" s="245" t="s">
        <v>199</v>
      </c>
      <c r="B45" s="245"/>
      <c r="C45" s="245"/>
      <c r="D45" s="245"/>
      <c r="E45" s="245"/>
      <c r="F45" s="245"/>
      <c r="G45" s="3"/>
    </row>
    <row r="46" spans="1:7" ht="12" customHeight="1" x14ac:dyDescent="0.2">
      <c r="A46" s="101"/>
      <c r="B46" s="3"/>
      <c r="C46" s="3"/>
      <c r="D46" s="3"/>
      <c r="E46" s="3"/>
      <c r="F46" s="3"/>
      <c r="G46" s="3"/>
    </row>
    <row r="47" spans="1:7" ht="12" customHeight="1" x14ac:dyDescent="0.2">
      <c r="A47" s="99" t="s">
        <v>27</v>
      </c>
      <c r="B47" s="3"/>
      <c r="C47" s="3"/>
      <c r="D47" s="3"/>
      <c r="E47" s="3"/>
      <c r="F47" s="3"/>
      <c r="G47" s="3"/>
    </row>
    <row r="48" spans="1:7" ht="12" customHeight="1" x14ac:dyDescent="0.2">
      <c r="A48" s="244" t="s">
        <v>184</v>
      </c>
      <c r="B48" s="244"/>
      <c r="C48" s="244"/>
      <c r="D48" s="244"/>
      <c r="E48" s="244"/>
      <c r="F48" s="244"/>
      <c r="G48" s="3"/>
    </row>
    <row r="49" spans="1:7" ht="38.25" customHeight="1" x14ac:dyDescent="0.2">
      <c r="A49" s="245" t="s">
        <v>295</v>
      </c>
      <c r="B49" s="245"/>
      <c r="C49" s="245"/>
      <c r="D49" s="245"/>
      <c r="E49" s="245"/>
      <c r="F49" s="245"/>
      <c r="G49" s="100"/>
    </row>
    <row r="50" spans="1:7" ht="12" customHeight="1" x14ac:dyDescent="0.2">
      <c r="A50" s="99"/>
      <c r="B50" s="3"/>
      <c r="C50" s="3"/>
      <c r="D50" s="3"/>
      <c r="E50" s="3"/>
      <c r="F50" s="3"/>
      <c r="G50" s="3"/>
    </row>
    <row r="51" spans="1:7" ht="12" customHeight="1" x14ac:dyDescent="0.2">
      <c r="A51" s="99" t="s">
        <v>3</v>
      </c>
      <c r="B51" s="3"/>
      <c r="C51" s="3"/>
      <c r="D51" s="3"/>
      <c r="E51" s="3"/>
      <c r="F51" s="3"/>
      <c r="G51" s="3"/>
    </row>
    <row r="52" spans="1:7" ht="12" customHeight="1" x14ac:dyDescent="0.2">
      <c r="A52" s="244" t="s">
        <v>138</v>
      </c>
      <c r="B52" s="244"/>
      <c r="C52" s="244"/>
      <c r="D52" s="244"/>
      <c r="E52" s="244"/>
      <c r="F52" s="244"/>
      <c r="G52" s="3"/>
    </row>
    <row r="53" spans="1:7" ht="12" customHeight="1" x14ac:dyDescent="0.2">
      <c r="A53" s="244" t="s">
        <v>290</v>
      </c>
      <c r="B53" s="244"/>
      <c r="C53" s="244"/>
      <c r="D53" s="244"/>
      <c r="E53" s="244"/>
      <c r="F53" s="244"/>
      <c r="G53" s="3"/>
    </row>
    <row r="54" spans="1:7" ht="12" customHeight="1" x14ac:dyDescent="0.2">
      <c r="A54" s="101"/>
      <c r="B54" s="3"/>
      <c r="C54" s="3"/>
      <c r="D54" s="3"/>
      <c r="E54" s="3"/>
      <c r="F54" s="3"/>
      <c r="G54" s="3"/>
    </row>
    <row r="55" spans="1:7" ht="12" customHeight="1" x14ac:dyDescent="0.2">
      <c r="A55" s="99" t="s">
        <v>26</v>
      </c>
      <c r="B55" s="3"/>
      <c r="C55" s="3"/>
      <c r="D55" s="3"/>
      <c r="E55" s="3"/>
      <c r="F55" s="3"/>
      <c r="G55" s="3"/>
    </row>
    <row r="56" spans="1:7" ht="12" customHeight="1" x14ac:dyDescent="0.2">
      <c r="A56" s="244" t="s">
        <v>139</v>
      </c>
      <c r="B56" s="244"/>
      <c r="C56" s="244"/>
      <c r="D56" s="244"/>
      <c r="E56" s="244"/>
      <c r="F56" s="244"/>
      <c r="G56" s="3"/>
    </row>
    <row r="57" spans="1:7" ht="12" customHeight="1" x14ac:dyDescent="0.2">
      <c r="A57" s="243" t="s">
        <v>140</v>
      </c>
      <c r="B57" s="243"/>
      <c r="C57" s="243"/>
      <c r="D57" s="243"/>
      <c r="E57" s="243"/>
      <c r="F57" s="243"/>
      <c r="G57" s="3"/>
    </row>
    <row r="58" spans="1:7" ht="28.5" customHeight="1" x14ac:dyDescent="0.2">
      <c r="A58" s="242" t="s">
        <v>200</v>
      </c>
      <c r="B58" s="242"/>
      <c r="C58" s="242"/>
      <c r="D58" s="242"/>
      <c r="E58" s="242"/>
      <c r="F58" s="242"/>
      <c r="G58" s="100"/>
    </row>
    <row r="59" spans="1:7" ht="12" customHeight="1" x14ac:dyDescent="0.2">
      <c r="A59" s="243" t="s">
        <v>141</v>
      </c>
      <c r="B59" s="243"/>
      <c r="C59" s="243"/>
      <c r="D59" s="243"/>
      <c r="E59" s="243"/>
      <c r="F59" s="243"/>
      <c r="G59" s="3"/>
    </row>
    <row r="60" spans="1:7" ht="12" customHeight="1" x14ac:dyDescent="0.2">
      <c r="A60" s="176"/>
      <c r="B60" s="3"/>
      <c r="C60" s="3"/>
      <c r="D60" s="3"/>
      <c r="E60" s="3"/>
      <c r="F60" s="3"/>
      <c r="G60" s="3"/>
    </row>
    <row r="61" spans="1:7" ht="12" customHeight="1" x14ac:dyDescent="0.2">
      <c r="A61" s="99" t="s">
        <v>131</v>
      </c>
      <c r="B61" s="3"/>
      <c r="C61" s="3"/>
      <c r="D61" s="3"/>
      <c r="E61" s="3"/>
      <c r="F61" s="3"/>
      <c r="G61" s="3"/>
    </row>
    <row r="62" spans="1:7" ht="28.5" customHeight="1" x14ac:dyDescent="0.2">
      <c r="A62" s="245" t="s">
        <v>277</v>
      </c>
      <c r="B62" s="245"/>
      <c r="C62" s="245"/>
      <c r="D62" s="245"/>
      <c r="E62" s="245"/>
      <c r="F62" s="245"/>
      <c r="G62" s="3"/>
    </row>
    <row r="63" spans="1:7" ht="12" customHeight="1" x14ac:dyDescent="0.2">
      <c r="A63" s="244" t="s">
        <v>307</v>
      </c>
      <c r="B63" s="244"/>
      <c r="C63" s="244"/>
      <c r="D63" s="244"/>
      <c r="E63" s="244"/>
      <c r="F63" s="244"/>
      <c r="G63" s="103"/>
    </row>
    <row r="64" spans="1:7" ht="12" customHeight="1" x14ac:dyDescent="0.2">
      <c r="A64" s="244" t="s">
        <v>291</v>
      </c>
      <c r="B64" s="244"/>
      <c r="C64" s="244"/>
      <c r="D64" s="244"/>
      <c r="E64" s="244"/>
      <c r="F64" s="244"/>
      <c r="G64" s="3"/>
    </row>
    <row r="65" spans="1:7" ht="12" customHeight="1" x14ac:dyDescent="0.2">
      <c r="A65" s="245" t="s">
        <v>292</v>
      </c>
      <c r="B65" s="245"/>
      <c r="C65" s="245"/>
      <c r="D65" s="245"/>
      <c r="E65" s="245"/>
      <c r="F65" s="245"/>
      <c r="G65" s="3"/>
    </row>
    <row r="66" spans="1:7" ht="12" customHeight="1" x14ac:dyDescent="0.2">
      <c r="A66" s="244" t="s">
        <v>308</v>
      </c>
      <c r="B66" s="244"/>
      <c r="C66" s="244"/>
      <c r="D66" s="244"/>
      <c r="E66" s="244"/>
      <c r="F66" s="244"/>
      <c r="G66" s="3"/>
    </row>
    <row r="67" spans="1:7" ht="12" customHeight="1" x14ac:dyDescent="0.2">
      <c r="A67" s="101"/>
      <c r="B67" s="3"/>
      <c r="C67" s="3"/>
      <c r="D67" s="3"/>
      <c r="E67" s="3"/>
      <c r="F67" s="3"/>
      <c r="G67" s="3"/>
    </row>
    <row r="68" spans="1:7" ht="14.25" customHeight="1" x14ac:dyDescent="0.2">
      <c r="A68" s="99" t="s">
        <v>142</v>
      </c>
      <c r="B68" s="3"/>
      <c r="C68" s="3"/>
      <c r="D68" s="3"/>
      <c r="E68" s="3"/>
      <c r="F68" s="3"/>
      <c r="G68" s="3"/>
    </row>
    <row r="69" spans="1:7" ht="36.75" customHeight="1" x14ac:dyDescent="0.2">
      <c r="A69" s="245" t="s">
        <v>201</v>
      </c>
      <c r="B69" s="245"/>
      <c r="C69" s="245"/>
      <c r="D69" s="245"/>
      <c r="E69" s="245"/>
      <c r="F69" s="245"/>
      <c r="G69" s="3"/>
    </row>
    <row r="70" spans="1:7" ht="12" customHeight="1" x14ac:dyDescent="0.2">
      <c r="A70" s="245" t="s">
        <v>298</v>
      </c>
      <c r="B70" s="245"/>
      <c r="C70" s="245"/>
      <c r="D70" s="245"/>
      <c r="E70" s="245"/>
      <c r="F70" s="245"/>
      <c r="G70" s="3"/>
    </row>
    <row r="71" spans="1:7" ht="12" customHeight="1" x14ac:dyDescent="0.2">
      <c r="A71" s="245" t="s">
        <v>293</v>
      </c>
      <c r="B71" s="245"/>
      <c r="C71" s="245"/>
      <c r="D71" s="245"/>
      <c r="E71" s="245"/>
      <c r="F71" s="245"/>
      <c r="G71" s="3"/>
    </row>
    <row r="72" spans="1:7" ht="28.5" customHeight="1" x14ac:dyDescent="0.2">
      <c r="A72" s="245" t="s">
        <v>202</v>
      </c>
      <c r="B72" s="245"/>
      <c r="C72" s="245"/>
      <c r="D72" s="245"/>
      <c r="E72" s="245"/>
      <c r="F72" s="245"/>
      <c r="G72" s="100"/>
    </row>
    <row r="73" spans="1:7" ht="12" customHeight="1" x14ac:dyDescent="0.2">
      <c r="A73" s="244" t="s">
        <v>299</v>
      </c>
      <c r="B73" s="244"/>
      <c r="C73" s="244"/>
      <c r="D73" s="244"/>
      <c r="E73" s="244"/>
      <c r="F73" s="244"/>
      <c r="G73" s="3"/>
    </row>
    <row r="74" spans="1:7" ht="12" customHeight="1" x14ac:dyDescent="0.2">
      <c r="A74" s="245" t="s">
        <v>185</v>
      </c>
      <c r="B74" s="245"/>
      <c r="C74" s="245"/>
      <c r="D74" s="245"/>
      <c r="E74" s="245"/>
      <c r="F74" s="245"/>
      <c r="G74" s="100"/>
    </row>
    <row r="75" spans="1:7" ht="12" customHeight="1" x14ac:dyDescent="0.2">
      <c r="A75" s="244" t="s">
        <v>203</v>
      </c>
      <c r="B75" s="244"/>
      <c r="C75" s="244"/>
      <c r="D75" s="244"/>
      <c r="E75" s="244"/>
      <c r="F75" s="244"/>
      <c r="G75" s="3"/>
    </row>
    <row r="76" spans="1:7" ht="24.75" customHeight="1" x14ac:dyDescent="0.2">
      <c r="A76" s="245" t="s">
        <v>296</v>
      </c>
      <c r="B76" s="245"/>
      <c r="C76" s="245"/>
      <c r="D76" s="245"/>
      <c r="E76" s="245"/>
      <c r="F76" s="245"/>
      <c r="G76" s="3"/>
    </row>
    <row r="77" spans="1:7" ht="12" customHeight="1" x14ac:dyDescent="0.2">
      <c r="A77" s="87"/>
      <c r="G77" s="3"/>
    </row>
    <row r="78" spans="1:7" ht="25.5" customHeight="1" x14ac:dyDescent="0.2">
      <c r="A78" s="87"/>
      <c r="G78" s="100"/>
    </row>
    <row r="79" spans="1:7" x14ac:dyDescent="0.2">
      <c r="A79" s="87"/>
    </row>
    <row r="80" spans="1:7" x14ac:dyDescent="0.2">
      <c r="A80" s="87"/>
    </row>
    <row r="81" spans="1:1" x14ac:dyDescent="0.2">
      <c r="A81" s="87"/>
    </row>
    <row r="82" spans="1:1" x14ac:dyDescent="0.2">
      <c r="A82" s="87"/>
    </row>
    <row r="83" spans="1:1" ht="3.75" customHeight="1" x14ac:dyDescent="0.2">
      <c r="A83" s="87"/>
    </row>
    <row r="84" spans="1:1" x14ac:dyDescent="0.2">
      <c r="A84" s="35"/>
    </row>
    <row r="87" spans="1:1" ht="4.5" customHeight="1" x14ac:dyDescent="0.2">
      <c r="A87" s="35"/>
    </row>
    <row r="88" spans="1:1" x14ac:dyDescent="0.2">
      <c r="A88" s="35"/>
    </row>
    <row r="93" spans="1:1" ht="4.5" customHeight="1" x14ac:dyDescent="0.2"/>
    <row r="94" spans="1:1" x14ac:dyDescent="0.2">
      <c r="A94" s="35"/>
    </row>
    <row r="101" spans="1:1" ht="4.5" customHeight="1" x14ac:dyDescent="0.2"/>
    <row r="102" spans="1:1" x14ac:dyDescent="0.2">
      <c r="A102" s="35"/>
    </row>
    <row r="105" spans="1:1" ht="4.5" customHeight="1" x14ac:dyDescent="0.2"/>
    <row r="106" spans="1:1" x14ac:dyDescent="0.2">
      <c r="A106" s="35"/>
    </row>
    <row r="110" spans="1:1" ht="3.75" customHeight="1" x14ac:dyDescent="0.2"/>
    <row r="111" spans="1:1" x14ac:dyDescent="0.2">
      <c r="A111" s="35"/>
    </row>
  </sheetData>
  <mergeCells count="50">
    <mergeCell ref="A17:F17"/>
    <mergeCell ref="A4:F4"/>
    <mergeCell ref="A6:F6"/>
    <mergeCell ref="A15:F15"/>
    <mergeCell ref="A16:F16"/>
    <mergeCell ref="A10:F10"/>
    <mergeCell ref="A11:F11"/>
    <mergeCell ref="A14:F14"/>
    <mergeCell ref="A7:F7"/>
    <mergeCell ref="A18:F18"/>
    <mergeCell ref="A20:F20"/>
    <mergeCell ref="A36:F36"/>
    <mergeCell ref="A19:F19"/>
    <mergeCell ref="A21:F21"/>
    <mergeCell ref="A22:F22"/>
    <mergeCell ref="A26:F26"/>
    <mergeCell ref="A27:F27"/>
    <mergeCell ref="A28:F28"/>
    <mergeCell ref="A32:F32"/>
    <mergeCell ref="A25:F25"/>
    <mergeCell ref="A31:F31"/>
    <mergeCell ref="A35:F35"/>
    <mergeCell ref="A37:F37"/>
    <mergeCell ref="A42:F42"/>
    <mergeCell ref="A43:F43"/>
    <mergeCell ref="A40:F40"/>
    <mergeCell ref="A57:F57"/>
    <mergeCell ref="A45:F45"/>
    <mergeCell ref="A49:F49"/>
    <mergeCell ref="A48:F48"/>
    <mergeCell ref="A52:F52"/>
    <mergeCell ref="A41:F41"/>
    <mergeCell ref="A44:F44"/>
    <mergeCell ref="A53:F53"/>
    <mergeCell ref="A58:F58"/>
    <mergeCell ref="A59:F59"/>
    <mergeCell ref="A56:F56"/>
    <mergeCell ref="A76:F76"/>
    <mergeCell ref="A69:F69"/>
    <mergeCell ref="A62:F62"/>
    <mergeCell ref="A64:F64"/>
    <mergeCell ref="A75:F75"/>
    <mergeCell ref="A63:F63"/>
    <mergeCell ref="A72:F72"/>
    <mergeCell ref="A73:F73"/>
    <mergeCell ref="A74:F74"/>
    <mergeCell ref="A70:F70"/>
    <mergeCell ref="A71:F71"/>
    <mergeCell ref="A65:F65"/>
    <mergeCell ref="A66:F66"/>
  </mergeCells>
  <printOptions horizontalCentered="1" verticalCentered="1"/>
  <pageMargins left="0.5" right="0.5" top="0.5" bottom="0.5" header="0" footer="0"/>
  <pageSetup scale="77" fitToHeight="2" orientation="landscape" horizontalDpi="300" verticalDpi="300" r:id="rId1"/>
  <rowBreaks count="1" manualBreakCount="1">
    <brk id="38"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G52"/>
  <sheetViews>
    <sheetView zoomScale="115" zoomScaleNormal="115" zoomScaleSheetLayoutView="115" workbookViewId="0"/>
  </sheetViews>
  <sheetFormatPr defaultRowHeight="15" x14ac:dyDescent="0.2"/>
  <cols>
    <col min="1" max="1" width="45.42578125" style="1" bestFit="1" customWidth="1"/>
    <col min="2" max="2" width="21.7109375" style="1" bestFit="1" customWidth="1"/>
    <col min="4" max="4" width="22.28515625" customWidth="1"/>
    <col min="5" max="5" width="17.28515625" customWidth="1"/>
    <col min="6" max="6" width="12.42578125" customWidth="1"/>
    <col min="7" max="7" width="16.42578125" customWidth="1"/>
    <col min="8" max="8" width="14.5703125" customWidth="1"/>
    <col min="9" max="9" width="15" customWidth="1"/>
    <col min="10" max="10" width="11.28515625" customWidth="1"/>
  </cols>
  <sheetData>
    <row r="1" spans="1:7" x14ac:dyDescent="0.2">
      <c r="A1" s="1" t="s">
        <v>15</v>
      </c>
      <c r="B1" s="2" t="s">
        <v>16</v>
      </c>
    </row>
    <row r="2" spans="1:7" x14ac:dyDescent="0.2">
      <c r="A2" s="1" t="s">
        <v>253</v>
      </c>
      <c r="B2" s="2">
        <v>0.42</v>
      </c>
      <c r="E2" s="234"/>
    </row>
    <row r="3" spans="1:7" x14ac:dyDescent="0.2">
      <c r="A3" s="1" t="s">
        <v>254</v>
      </c>
      <c r="B3" s="4">
        <v>0.18</v>
      </c>
      <c r="E3" s="234"/>
    </row>
    <row r="4" spans="1:7" x14ac:dyDescent="0.2">
      <c r="A4" s="1" t="s">
        <v>167</v>
      </c>
      <c r="B4" s="2">
        <v>0.32</v>
      </c>
      <c r="E4" s="234"/>
    </row>
    <row r="5" spans="1:7" x14ac:dyDescent="0.2">
      <c r="A5" s="1" t="s">
        <v>168</v>
      </c>
      <c r="B5" s="2">
        <v>0.36</v>
      </c>
      <c r="E5" s="234"/>
    </row>
    <row r="6" spans="1:7" x14ac:dyDescent="0.2">
      <c r="A6" s="1" t="s">
        <v>267</v>
      </c>
      <c r="B6" s="2">
        <v>0.18</v>
      </c>
    </row>
    <row r="7" spans="1:7" x14ac:dyDescent="0.2">
      <c r="A7" s="1" t="s">
        <v>266</v>
      </c>
      <c r="B7" s="2">
        <v>7.6499999999999999E-2</v>
      </c>
      <c r="D7" s="3" t="s">
        <v>18</v>
      </c>
      <c r="E7" s="3" t="s">
        <v>18</v>
      </c>
      <c r="F7" s="3" t="s">
        <v>18</v>
      </c>
    </row>
    <row r="8" spans="1:7" x14ac:dyDescent="0.2">
      <c r="A8" s="1" t="s">
        <v>255</v>
      </c>
      <c r="B8" s="2">
        <v>0.44</v>
      </c>
    </row>
    <row r="9" spans="1:7" x14ac:dyDescent="0.2">
      <c r="A9" s="1" t="s">
        <v>256</v>
      </c>
      <c r="B9" s="2">
        <v>0.34</v>
      </c>
      <c r="D9" s="6" t="s">
        <v>59</v>
      </c>
      <c r="E9" s="6" t="s">
        <v>42</v>
      </c>
      <c r="F9" s="6" t="s">
        <v>41</v>
      </c>
      <c r="G9" s="6" t="s">
        <v>60</v>
      </c>
    </row>
    <row r="10" spans="1:7" x14ac:dyDescent="0.2">
      <c r="A10" s="1" t="s">
        <v>257</v>
      </c>
      <c r="B10" s="2">
        <v>0.35</v>
      </c>
      <c r="D10" s="3" t="s">
        <v>171</v>
      </c>
      <c r="E10" s="5">
        <v>0.28000000000000003</v>
      </c>
      <c r="F10" s="5">
        <v>40</v>
      </c>
      <c r="G10" s="5">
        <v>800</v>
      </c>
    </row>
    <row r="11" spans="1:7" x14ac:dyDescent="0.2">
      <c r="A11" s="1" t="s">
        <v>258</v>
      </c>
      <c r="B11" s="2">
        <v>0.5</v>
      </c>
      <c r="D11" s="3" t="s">
        <v>148</v>
      </c>
      <c r="E11" s="5">
        <v>0.28000000000000003</v>
      </c>
      <c r="F11" s="5">
        <v>50</v>
      </c>
      <c r="G11" s="5">
        <v>1000</v>
      </c>
    </row>
    <row r="12" spans="1:7" x14ac:dyDescent="0.2">
      <c r="A12" s="1" t="s">
        <v>259</v>
      </c>
      <c r="B12" s="2">
        <v>0.39</v>
      </c>
      <c r="D12" s="3" t="s">
        <v>172</v>
      </c>
      <c r="E12" s="5">
        <v>0.28000000000000003</v>
      </c>
      <c r="F12" s="5">
        <v>60</v>
      </c>
      <c r="G12" s="5">
        <v>1200</v>
      </c>
    </row>
    <row r="13" spans="1:7" x14ac:dyDescent="0.2">
      <c r="A13" s="1" t="s">
        <v>260</v>
      </c>
      <c r="B13" s="4">
        <v>0.45</v>
      </c>
      <c r="D13" s="3" t="s">
        <v>173</v>
      </c>
      <c r="E13" s="5">
        <v>0.28000000000000003</v>
      </c>
      <c r="F13" s="5">
        <v>140</v>
      </c>
      <c r="G13" s="5">
        <v>2800</v>
      </c>
    </row>
    <row r="14" spans="1:7" x14ac:dyDescent="0.2">
      <c r="A14" s="1" t="s">
        <v>261</v>
      </c>
      <c r="B14" s="2">
        <v>0.18</v>
      </c>
      <c r="D14" s="3" t="s">
        <v>174</v>
      </c>
      <c r="E14" s="241">
        <v>0.36249999999999999</v>
      </c>
    </row>
    <row r="15" spans="1:7" x14ac:dyDescent="0.2">
      <c r="A15" s="1" t="s">
        <v>262</v>
      </c>
      <c r="B15" s="2">
        <v>0.08</v>
      </c>
      <c r="D15" s="3" t="s">
        <v>175</v>
      </c>
      <c r="E15" s="177">
        <v>0.72499999999999998</v>
      </c>
      <c r="F15" s="5"/>
      <c r="G15" s="5"/>
    </row>
    <row r="16" spans="1:7" x14ac:dyDescent="0.2">
      <c r="A16" s="1" t="s">
        <v>263</v>
      </c>
      <c r="B16" s="2">
        <v>7.6499999999999999E-2</v>
      </c>
    </row>
    <row r="17" spans="1:6" x14ac:dyDescent="0.2">
      <c r="A17" s="1" t="s">
        <v>264</v>
      </c>
      <c r="B17" s="2">
        <v>7.6499999999999999E-2</v>
      </c>
    </row>
    <row r="18" spans="1:6" x14ac:dyDescent="0.2">
      <c r="A18" s="1" t="s">
        <v>265</v>
      </c>
      <c r="B18" s="2">
        <v>7.6499999999999999E-2</v>
      </c>
    </row>
    <row r="20" spans="1:6" x14ac:dyDescent="0.2">
      <c r="F20" s="3" t="s">
        <v>18</v>
      </c>
    </row>
    <row r="24" spans="1:6" x14ac:dyDescent="0.2">
      <c r="D24" s="3" t="s">
        <v>89</v>
      </c>
      <c r="E24" s="3" t="s">
        <v>76</v>
      </c>
    </row>
    <row r="25" spans="1:6" x14ac:dyDescent="0.2">
      <c r="D25" s="3" t="s">
        <v>74</v>
      </c>
      <c r="E25" s="105">
        <v>0.36699999999999999</v>
      </c>
    </row>
    <row r="26" spans="1:6" x14ac:dyDescent="0.2">
      <c r="D26" s="3" t="s">
        <v>75</v>
      </c>
      <c r="E26" s="105">
        <v>0.14799999999999999</v>
      </c>
    </row>
    <row r="27" spans="1:6" x14ac:dyDescent="0.2">
      <c r="D27" t="s">
        <v>268</v>
      </c>
      <c r="E27" s="105">
        <v>0.17499999999999999</v>
      </c>
    </row>
    <row r="28" spans="1:6" x14ac:dyDescent="0.2">
      <c r="D28" s="3" t="s">
        <v>146</v>
      </c>
      <c r="E28" s="105">
        <v>0.26</v>
      </c>
    </row>
    <row r="29" spans="1:6" x14ac:dyDescent="0.2">
      <c r="D29" s="3" t="s">
        <v>147</v>
      </c>
      <c r="E29" s="105">
        <v>0.08</v>
      </c>
    </row>
    <row r="30" spans="1:6" x14ac:dyDescent="0.2">
      <c r="D30" s="3" t="s">
        <v>188</v>
      </c>
      <c r="E30" s="121"/>
    </row>
    <row r="32" spans="1:6" x14ac:dyDescent="0.2">
      <c r="D32" s="3" t="s">
        <v>64</v>
      </c>
    </row>
    <row r="33" spans="4:4" x14ac:dyDescent="0.2">
      <c r="D33">
        <v>1</v>
      </c>
    </row>
    <row r="34" spans="4:4" x14ac:dyDescent="0.2">
      <c r="D34">
        <v>2</v>
      </c>
    </row>
    <row r="35" spans="4:4" x14ac:dyDescent="0.2">
      <c r="D35">
        <v>3</v>
      </c>
    </row>
    <row r="36" spans="4:4" x14ac:dyDescent="0.2">
      <c r="D36">
        <v>4</v>
      </c>
    </row>
    <row r="37" spans="4:4" x14ac:dyDescent="0.2">
      <c r="D37">
        <v>5</v>
      </c>
    </row>
    <row r="38" spans="4:4" x14ac:dyDescent="0.2">
      <c r="D38" s="8" t="s">
        <v>109</v>
      </c>
    </row>
    <row r="39" spans="4:4" x14ac:dyDescent="0.2">
      <c r="D39" s="8" t="s">
        <v>110</v>
      </c>
    </row>
    <row r="40" spans="4:4" x14ac:dyDescent="0.2">
      <c r="D40" s="8" t="s">
        <v>111</v>
      </c>
    </row>
    <row r="41" spans="4:4" x14ac:dyDescent="0.2">
      <c r="D41" s="8" t="s">
        <v>112</v>
      </c>
    </row>
    <row r="52" spans="4:4" x14ac:dyDescent="0.2">
      <c r="D52" s="1" t="str">
        <f>Update</f>
        <v>Template updated: 04/10/2026</v>
      </c>
    </row>
  </sheetData>
  <pageMargins left="0.5" right="0.5" top="0.5" bottom="0.5" header="0.3" footer="0.3"/>
  <pageSetup scale="73" orientation="landscape" r:id="rId1"/>
  <tableParts count="4">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122"/>
  <sheetViews>
    <sheetView defaultGridColor="0" colorId="22" zoomScale="160" zoomScaleNormal="160" zoomScaleSheetLayoutView="90" zoomScalePageLayoutView="70" workbookViewId="0">
      <selection activeCell="C3" sqref="C3:I3"/>
    </sheetView>
  </sheetViews>
  <sheetFormatPr defaultColWidth="15.42578125" defaultRowHeight="12" x14ac:dyDescent="0.2"/>
  <cols>
    <col min="1" max="1" width="3.7109375" style="16" customWidth="1"/>
    <col min="2" max="2" width="21.28515625" style="9" customWidth="1"/>
    <col min="3" max="3" width="20.7109375" style="9" customWidth="1"/>
    <col min="4" max="4" width="9.28515625" style="9" customWidth="1"/>
    <col min="5" max="5" width="8.42578125" style="9" customWidth="1"/>
    <col min="6" max="6" width="8.7109375" style="9" customWidth="1"/>
    <col min="7" max="7" width="8.42578125" style="14" customWidth="1"/>
    <col min="8" max="8" width="8" style="9" customWidth="1"/>
    <col min="9" max="9" width="12" style="9" customWidth="1"/>
    <col min="10" max="10" width="10.5703125" style="9" customWidth="1"/>
    <col min="11" max="11" width="8.28515625" style="9" customWidth="1"/>
    <col min="12" max="12" width="8.7109375" style="9" customWidth="1"/>
    <col min="13" max="13" width="9.7109375" style="15" customWidth="1"/>
    <col min="14" max="14" width="10.7109375" style="9" customWidth="1"/>
    <col min="15" max="15" width="10.28515625" style="9" customWidth="1"/>
    <col min="16" max="16" width="18.42578125" style="9" customWidth="1"/>
    <col min="17" max="16384" width="15.42578125" style="9"/>
  </cols>
  <sheetData>
    <row r="1" spans="1:15" ht="21.75" customHeight="1" x14ac:dyDescent="0.2">
      <c r="A1" s="275" t="s">
        <v>78</v>
      </c>
      <c r="B1" s="275"/>
      <c r="C1" s="275"/>
      <c r="D1" s="275"/>
      <c r="E1" s="275"/>
      <c r="F1" s="275"/>
      <c r="G1" s="275"/>
      <c r="H1" s="275"/>
      <c r="I1" s="275"/>
      <c r="J1" s="275"/>
      <c r="K1" s="275"/>
      <c r="L1" s="275"/>
      <c r="M1" s="275"/>
      <c r="N1" s="275"/>
      <c r="O1" s="275"/>
    </row>
    <row r="2" spans="1:15" ht="13.15" customHeight="1" x14ac:dyDescent="0.2">
      <c r="A2" s="317" t="s">
        <v>44</v>
      </c>
      <c r="B2" s="318"/>
      <c r="C2" s="318"/>
      <c r="D2" s="318"/>
      <c r="E2" s="318"/>
      <c r="F2" s="318"/>
      <c r="G2" s="318"/>
      <c r="H2" s="318"/>
      <c r="I2" s="319"/>
      <c r="J2" s="320" t="s">
        <v>49</v>
      </c>
      <c r="K2" s="320"/>
      <c r="L2" s="321"/>
      <c r="M2" s="322"/>
      <c r="N2" s="322"/>
      <c r="O2" s="323"/>
    </row>
    <row r="3" spans="1:15" x14ac:dyDescent="0.2">
      <c r="A3" s="53"/>
      <c r="B3" s="54" t="s">
        <v>45</v>
      </c>
      <c r="C3" s="324"/>
      <c r="D3" s="325"/>
      <c r="E3" s="325"/>
      <c r="F3" s="325"/>
      <c r="G3" s="325"/>
      <c r="H3" s="325"/>
      <c r="I3" s="326"/>
      <c r="J3" s="327" t="s">
        <v>47</v>
      </c>
      <c r="K3" s="327"/>
      <c r="L3" s="321"/>
      <c r="M3" s="322"/>
      <c r="N3" s="322"/>
      <c r="O3" s="323"/>
    </row>
    <row r="4" spans="1:15" x14ac:dyDescent="0.2">
      <c r="A4" s="53"/>
      <c r="B4" s="125" t="s">
        <v>46</v>
      </c>
      <c r="C4" s="328" t="s">
        <v>300</v>
      </c>
      <c r="D4" s="329"/>
      <c r="E4" s="329"/>
      <c r="F4" s="329"/>
      <c r="G4" s="329"/>
      <c r="H4" s="329"/>
      <c r="I4" s="330"/>
      <c r="J4" s="331" t="s">
        <v>48</v>
      </c>
      <c r="K4" s="331"/>
      <c r="L4" s="321"/>
      <c r="M4" s="322"/>
      <c r="N4" s="322"/>
      <c r="O4" s="323"/>
    </row>
    <row r="5" spans="1:15" x14ac:dyDescent="0.2">
      <c r="A5" s="261"/>
      <c r="B5" s="262"/>
      <c r="C5" s="262"/>
      <c r="D5" s="262"/>
      <c r="E5" s="262"/>
      <c r="F5" s="262"/>
      <c r="G5" s="262"/>
      <c r="H5" s="262"/>
      <c r="I5" s="262"/>
      <c r="J5" s="262"/>
      <c r="K5" s="262"/>
      <c r="L5" s="262"/>
      <c r="M5" s="262"/>
      <c r="N5" s="262"/>
      <c r="O5" s="263"/>
    </row>
    <row r="6" spans="1:15" s="10" customFormat="1" ht="36" x14ac:dyDescent="0.2">
      <c r="A6" s="129"/>
      <c r="B6" s="56" t="s">
        <v>24</v>
      </c>
      <c r="C6" s="56" t="s">
        <v>92</v>
      </c>
      <c r="D6" s="57" t="s">
        <v>90</v>
      </c>
      <c r="E6" s="57" t="s">
        <v>186</v>
      </c>
      <c r="F6" s="57" t="s">
        <v>28</v>
      </c>
      <c r="G6" s="108" t="s">
        <v>43</v>
      </c>
      <c r="H6" s="57" t="s">
        <v>187</v>
      </c>
      <c r="I6" s="109" t="s">
        <v>93</v>
      </c>
      <c r="J6" s="110" t="s">
        <v>20</v>
      </c>
      <c r="K6" s="123" t="s">
        <v>189</v>
      </c>
      <c r="L6" s="123" t="s">
        <v>91</v>
      </c>
      <c r="M6" s="110" t="s">
        <v>21</v>
      </c>
      <c r="N6" s="111" t="s">
        <v>246</v>
      </c>
      <c r="O6" s="130" t="s">
        <v>160</v>
      </c>
    </row>
    <row r="7" spans="1:15" x14ac:dyDescent="0.2">
      <c r="A7" s="131">
        <v>1</v>
      </c>
      <c r="B7" s="124" t="s">
        <v>12</v>
      </c>
      <c r="C7" s="124" t="s">
        <v>253</v>
      </c>
      <c r="D7" s="106">
        <v>0</v>
      </c>
      <c r="E7" s="60">
        <f>D7*9</f>
        <v>0</v>
      </c>
      <c r="F7" s="106">
        <v>0</v>
      </c>
      <c r="G7" s="61"/>
      <c r="H7" s="60">
        <f>F7*G7</f>
        <v>0</v>
      </c>
      <c r="I7" s="72">
        <v>0</v>
      </c>
      <c r="J7" s="63">
        <f>ROUND((I7*D7)+(I7/9*G7*F7),0)</f>
        <v>0</v>
      </c>
      <c r="K7" s="64">
        <f>IFERROR(VLOOKUP(C7,Lists!A2:B18,2,FALSE),"0")</f>
        <v>0.42</v>
      </c>
      <c r="L7" s="64">
        <v>0.18</v>
      </c>
      <c r="M7" s="63">
        <f>ROUND(((D7*I7)*K7)+(I7/9*F7*G7)*L7,0)</f>
        <v>0</v>
      </c>
      <c r="N7" s="65">
        <f>J7+M7</f>
        <v>0</v>
      </c>
      <c r="O7" s="132">
        <f>'Cost Share'!N4</f>
        <v>0</v>
      </c>
    </row>
    <row r="8" spans="1:15" x14ac:dyDescent="0.2">
      <c r="A8" s="131">
        <v>2</v>
      </c>
      <c r="B8" s="124" t="s">
        <v>12</v>
      </c>
      <c r="C8" s="124" t="s">
        <v>253</v>
      </c>
      <c r="D8" s="106">
        <v>0</v>
      </c>
      <c r="E8" s="60">
        <f t="shared" ref="E8:E12" si="0">D8*9</f>
        <v>0</v>
      </c>
      <c r="F8" s="106">
        <v>0</v>
      </c>
      <c r="G8" s="61"/>
      <c r="H8" s="60">
        <f t="shared" ref="H8:H12" si="1">F8*G8</f>
        <v>0</v>
      </c>
      <c r="I8" s="72">
        <v>0</v>
      </c>
      <c r="J8" s="63">
        <f t="shared" ref="J8:J12" si="2">ROUND((I8*D8)+(I8/9*G8*F8),0)</f>
        <v>0</v>
      </c>
      <c r="K8" s="64">
        <f>IFERROR(VLOOKUP(C8,Lists!A2:B18,2,FALSE),"0")</f>
        <v>0.42</v>
      </c>
      <c r="L8" s="64">
        <v>0.18</v>
      </c>
      <c r="M8" s="63">
        <f t="shared" ref="M8:M12" si="3">ROUND(((D8*I8)*K8)+(I8/9*F8*G8)*L8,0)</f>
        <v>0</v>
      </c>
      <c r="N8" s="65">
        <f t="shared" ref="N8:N12" si="4">J8+M8</f>
        <v>0</v>
      </c>
      <c r="O8" s="132">
        <f>'Cost Share'!N5</f>
        <v>0</v>
      </c>
    </row>
    <row r="9" spans="1:15" x14ac:dyDescent="0.2">
      <c r="A9" s="131">
        <v>3</v>
      </c>
      <c r="B9" s="124" t="s">
        <v>12</v>
      </c>
      <c r="C9" s="124" t="s">
        <v>253</v>
      </c>
      <c r="D9" s="106">
        <v>0</v>
      </c>
      <c r="E9" s="60">
        <f t="shared" si="0"/>
        <v>0</v>
      </c>
      <c r="F9" s="106">
        <v>0</v>
      </c>
      <c r="G9" s="61"/>
      <c r="H9" s="60">
        <f t="shared" si="1"/>
        <v>0</v>
      </c>
      <c r="I9" s="72">
        <v>0</v>
      </c>
      <c r="J9" s="63">
        <f t="shared" si="2"/>
        <v>0</v>
      </c>
      <c r="K9" s="64">
        <f>IFERROR(VLOOKUP(C9,Lists!A2:B18,2,FALSE),"0")</f>
        <v>0.42</v>
      </c>
      <c r="L9" s="64">
        <v>0.18</v>
      </c>
      <c r="M9" s="63">
        <f t="shared" si="3"/>
        <v>0</v>
      </c>
      <c r="N9" s="65">
        <f t="shared" si="4"/>
        <v>0</v>
      </c>
      <c r="O9" s="132">
        <f>'Cost Share'!N6</f>
        <v>0</v>
      </c>
    </row>
    <row r="10" spans="1:15" x14ac:dyDescent="0.2">
      <c r="A10" s="131">
        <v>4</v>
      </c>
      <c r="B10" s="124" t="s">
        <v>12</v>
      </c>
      <c r="C10" s="124" t="s">
        <v>253</v>
      </c>
      <c r="D10" s="106">
        <v>0</v>
      </c>
      <c r="E10" s="60">
        <f t="shared" si="0"/>
        <v>0</v>
      </c>
      <c r="F10" s="106">
        <v>0</v>
      </c>
      <c r="G10" s="61"/>
      <c r="H10" s="60">
        <f t="shared" si="1"/>
        <v>0</v>
      </c>
      <c r="I10" s="72">
        <v>0</v>
      </c>
      <c r="J10" s="63">
        <f t="shared" si="2"/>
        <v>0</v>
      </c>
      <c r="K10" s="64">
        <f>IFERROR(VLOOKUP(C10,Lists!A2:B18,2,FALSE),"0")</f>
        <v>0.42</v>
      </c>
      <c r="L10" s="64">
        <v>0.18</v>
      </c>
      <c r="M10" s="63">
        <f t="shared" si="3"/>
        <v>0</v>
      </c>
      <c r="N10" s="65">
        <f t="shared" si="4"/>
        <v>0</v>
      </c>
      <c r="O10" s="132">
        <f>'Cost Share'!N7</f>
        <v>0</v>
      </c>
    </row>
    <row r="11" spans="1:15" x14ac:dyDescent="0.2">
      <c r="A11" s="131">
        <v>5</v>
      </c>
      <c r="B11" s="124" t="s">
        <v>12</v>
      </c>
      <c r="C11" s="124" t="s">
        <v>253</v>
      </c>
      <c r="D11" s="106">
        <v>0</v>
      </c>
      <c r="E11" s="60">
        <f t="shared" si="0"/>
        <v>0</v>
      </c>
      <c r="F11" s="106">
        <v>0</v>
      </c>
      <c r="G11" s="61"/>
      <c r="H11" s="60">
        <f t="shared" si="1"/>
        <v>0</v>
      </c>
      <c r="I11" s="72">
        <v>0</v>
      </c>
      <c r="J11" s="63">
        <f t="shared" si="2"/>
        <v>0</v>
      </c>
      <c r="K11" s="64">
        <f>IFERROR(VLOOKUP(C11,Lists!A2:B18,2,FALSE),"0")</f>
        <v>0.42</v>
      </c>
      <c r="L11" s="64">
        <v>0.18</v>
      </c>
      <c r="M11" s="63">
        <f t="shared" si="3"/>
        <v>0</v>
      </c>
      <c r="N11" s="65">
        <f t="shared" si="4"/>
        <v>0</v>
      </c>
      <c r="O11" s="132">
        <f>'Cost Share'!N8</f>
        <v>0</v>
      </c>
    </row>
    <row r="12" spans="1:15" x14ac:dyDescent="0.2">
      <c r="A12" s="131">
        <v>6</v>
      </c>
      <c r="B12" s="124" t="s">
        <v>12</v>
      </c>
      <c r="C12" s="124" t="s">
        <v>253</v>
      </c>
      <c r="D12" s="106">
        <v>0</v>
      </c>
      <c r="E12" s="60">
        <f t="shared" si="0"/>
        <v>0</v>
      </c>
      <c r="F12" s="106">
        <v>0</v>
      </c>
      <c r="G12" s="61"/>
      <c r="H12" s="60">
        <f t="shared" si="1"/>
        <v>0</v>
      </c>
      <c r="I12" s="72">
        <v>0</v>
      </c>
      <c r="J12" s="63">
        <f t="shared" si="2"/>
        <v>0</v>
      </c>
      <c r="K12" s="64">
        <f>IFERROR(VLOOKUP(C12,Lists!A2:B18,2,FALSE),"0")</f>
        <v>0.42</v>
      </c>
      <c r="L12" s="64">
        <v>0.18</v>
      </c>
      <c r="M12" s="63">
        <f t="shared" si="3"/>
        <v>0</v>
      </c>
      <c r="N12" s="65">
        <f t="shared" si="4"/>
        <v>0</v>
      </c>
      <c r="O12" s="132">
        <f>'Cost Share'!N9</f>
        <v>0</v>
      </c>
    </row>
    <row r="13" spans="1:15" ht="12.75" customHeight="1" x14ac:dyDescent="0.2">
      <c r="A13" s="291" t="s">
        <v>18</v>
      </c>
      <c r="B13" s="292"/>
      <c r="C13" s="292"/>
      <c r="D13" s="292"/>
      <c r="E13" s="292"/>
      <c r="F13" s="292"/>
      <c r="G13" s="292"/>
      <c r="H13" s="292"/>
      <c r="I13" s="292"/>
      <c r="J13" s="292"/>
      <c r="K13" s="292"/>
      <c r="L13" s="292"/>
      <c r="M13" s="292"/>
      <c r="N13" s="292"/>
      <c r="O13" s="293"/>
    </row>
    <row r="14" spans="1:15" x14ac:dyDescent="0.2">
      <c r="A14" s="264" t="s">
        <v>79</v>
      </c>
      <c r="B14" s="265"/>
      <c r="C14" s="265"/>
      <c r="D14" s="265"/>
      <c r="E14" s="265"/>
      <c r="F14" s="265"/>
      <c r="G14" s="265"/>
      <c r="H14" s="265"/>
      <c r="I14" s="265"/>
      <c r="J14" s="67">
        <f>SUM(J7:J12)</f>
        <v>0</v>
      </c>
      <c r="K14" s="311"/>
      <c r="L14" s="312"/>
      <c r="M14" s="68">
        <f>SUM(M7:M12)</f>
        <v>0</v>
      </c>
      <c r="N14" s="67">
        <f>SUM(N7:N12)</f>
        <v>0</v>
      </c>
      <c r="O14" s="133">
        <f>'Cost Share'!N11</f>
        <v>0</v>
      </c>
    </row>
    <row r="15" spans="1:15" x14ac:dyDescent="0.2">
      <c r="A15" s="258"/>
      <c r="B15" s="259"/>
      <c r="C15" s="259"/>
      <c r="D15" s="259"/>
      <c r="E15" s="259"/>
      <c r="F15" s="259"/>
      <c r="G15" s="259"/>
      <c r="H15" s="259"/>
      <c r="I15" s="259"/>
      <c r="J15" s="259"/>
      <c r="K15" s="259"/>
      <c r="L15" s="259"/>
      <c r="M15" s="259"/>
      <c r="N15" s="259"/>
      <c r="O15" s="260"/>
    </row>
    <row r="16" spans="1:15" s="10" customFormat="1" ht="36" x14ac:dyDescent="0.2">
      <c r="A16" s="134"/>
      <c r="B16" s="56" t="s">
        <v>19</v>
      </c>
      <c r="C16" s="56" t="s">
        <v>92</v>
      </c>
      <c r="D16" s="112" t="s">
        <v>190</v>
      </c>
      <c r="E16" s="111" t="s">
        <v>43</v>
      </c>
      <c r="F16" s="112" t="s">
        <v>13</v>
      </c>
      <c r="G16" s="294"/>
      <c r="H16" s="295"/>
      <c r="I16" s="109" t="s">
        <v>93</v>
      </c>
      <c r="J16" s="110" t="s">
        <v>20</v>
      </c>
      <c r="K16" s="123" t="s">
        <v>16</v>
      </c>
      <c r="L16" s="123"/>
      <c r="M16" s="110" t="s">
        <v>21</v>
      </c>
      <c r="N16" s="111" t="s">
        <v>246</v>
      </c>
      <c r="O16" s="130" t="s">
        <v>160</v>
      </c>
    </row>
    <row r="17" spans="1:16" x14ac:dyDescent="0.2">
      <c r="A17" s="131">
        <v>1</v>
      </c>
      <c r="B17" s="124" t="s">
        <v>12</v>
      </c>
      <c r="C17" s="124" t="s">
        <v>255</v>
      </c>
      <c r="D17" s="106">
        <v>0</v>
      </c>
      <c r="E17" s="40"/>
      <c r="F17" s="69">
        <f>D17*E17</f>
        <v>0</v>
      </c>
      <c r="G17" s="294"/>
      <c r="H17" s="295"/>
      <c r="I17" s="72">
        <v>0</v>
      </c>
      <c r="J17" s="70">
        <f>ROUND(I17/12*D17*E17,0)</f>
        <v>0</v>
      </c>
      <c r="K17" s="64">
        <f>IFERROR(VLOOKUP(C17,Lists!A2:B18,2,FALSE),"0")</f>
        <v>0.44</v>
      </c>
      <c r="L17" s="123"/>
      <c r="M17" s="65">
        <f>ROUND(J17*K17,0)</f>
        <v>0</v>
      </c>
      <c r="N17" s="65">
        <f>J17+M17</f>
        <v>0</v>
      </c>
      <c r="O17" s="132">
        <f>'Cost Share'!N14</f>
        <v>0</v>
      </c>
    </row>
    <row r="18" spans="1:16" x14ac:dyDescent="0.2">
      <c r="A18" s="131">
        <v>2</v>
      </c>
      <c r="B18" s="124" t="s">
        <v>12</v>
      </c>
      <c r="C18" s="124" t="s">
        <v>255</v>
      </c>
      <c r="D18" s="106">
        <v>0</v>
      </c>
      <c r="E18" s="40"/>
      <c r="F18" s="69">
        <f t="shared" ref="F18:F21" si="5">D18*E18</f>
        <v>0</v>
      </c>
      <c r="G18" s="294"/>
      <c r="H18" s="295"/>
      <c r="I18" s="72">
        <v>0</v>
      </c>
      <c r="J18" s="70">
        <f t="shared" ref="J18:J21" si="6">ROUND(I18/12*D18*E18,0)</f>
        <v>0</v>
      </c>
      <c r="K18" s="64">
        <f>IFERROR(VLOOKUP(C18,Lists!A2:B18,2,FALSE),"0")</f>
        <v>0.44</v>
      </c>
      <c r="L18" s="123"/>
      <c r="M18" s="65">
        <f t="shared" ref="M18:M21" si="7">ROUND(J18*K18,0)</f>
        <v>0</v>
      </c>
      <c r="N18" s="65">
        <f>J18+M18</f>
        <v>0</v>
      </c>
      <c r="O18" s="132">
        <f>'Cost Share'!N15</f>
        <v>0</v>
      </c>
    </row>
    <row r="19" spans="1:16" x14ac:dyDescent="0.2">
      <c r="A19" s="131">
        <v>3</v>
      </c>
      <c r="B19" s="124" t="s">
        <v>12</v>
      </c>
      <c r="C19" s="124" t="s">
        <v>255</v>
      </c>
      <c r="D19" s="106">
        <v>0</v>
      </c>
      <c r="E19" s="40"/>
      <c r="F19" s="69">
        <f t="shared" si="5"/>
        <v>0</v>
      </c>
      <c r="G19" s="294"/>
      <c r="H19" s="295"/>
      <c r="I19" s="72">
        <v>0</v>
      </c>
      <c r="J19" s="70">
        <f t="shared" si="6"/>
        <v>0</v>
      </c>
      <c r="K19" s="64">
        <f>IFERROR(VLOOKUP(C19,Lists!A2:B18,2,FALSE),"0")</f>
        <v>0.44</v>
      </c>
      <c r="L19" s="123"/>
      <c r="M19" s="65">
        <f t="shared" si="7"/>
        <v>0</v>
      </c>
      <c r="N19" s="65">
        <f>J19+M19</f>
        <v>0</v>
      </c>
      <c r="O19" s="132">
        <f>'Cost Share'!N16</f>
        <v>0</v>
      </c>
      <c r="P19" s="9" t="s">
        <v>18</v>
      </c>
    </row>
    <row r="20" spans="1:16" x14ac:dyDescent="0.2">
      <c r="A20" s="131">
        <v>4</v>
      </c>
      <c r="B20" s="124" t="s">
        <v>12</v>
      </c>
      <c r="C20" s="124" t="s">
        <v>255</v>
      </c>
      <c r="D20" s="106">
        <v>0</v>
      </c>
      <c r="E20" s="40"/>
      <c r="F20" s="69">
        <f t="shared" si="5"/>
        <v>0</v>
      </c>
      <c r="G20" s="294"/>
      <c r="H20" s="295"/>
      <c r="I20" s="72">
        <v>0</v>
      </c>
      <c r="J20" s="70">
        <f t="shared" si="6"/>
        <v>0</v>
      </c>
      <c r="K20" s="64">
        <f>IFERROR(VLOOKUP(C20,Lists!A2:B18,2,FALSE),"0")</f>
        <v>0.44</v>
      </c>
      <c r="L20" s="123"/>
      <c r="M20" s="65">
        <f t="shared" si="7"/>
        <v>0</v>
      </c>
      <c r="N20" s="65">
        <f>J20+M20</f>
        <v>0</v>
      </c>
      <c r="O20" s="132">
        <f>'Cost Share'!N17</f>
        <v>0</v>
      </c>
    </row>
    <row r="21" spans="1:16" x14ac:dyDescent="0.2">
      <c r="A21" s="131">
        <v>5</v>
      </c>
      <c r="B21" s="124" t="s">
        <v>12</v>
      </c>
      <c r="C21" s="124" t="s">
        <v>255</v>
      </c>
      <c r="D21" s="106">
        <v>0</v>
      </c>
      <c r="E21" s="40"/>
      <c r="F21" s="69">
        <f t="shared" si="5"/>
        <v>0</v>
      </c>
      <c r="G21" s="294"/>
      <c r="H21" s="295"/>
      <c r="I21" s="72">
        <v>0</v>
      </c>
      <c r="J21" s="70">
        <f t="shared" si="6"/>
        <v>0</v>
      </c>
      <c r="K21" s="64">
        <f>IFERROR(VLOOKUP(C21,Lists!A2:B18,2,FALSE),"0")</f>
        <v>0.44</v>
      </c>
      <c r="L21" s="123"/>
      <c r="M21" s="65">
        <f t="shared" si="7"/>
        <v>0</v>
      </c>
      <c r="N21" s="65">
        <f>J21+M21</f>
        <v>0</v>
      </c>
      <c r="O21" s="132">
        <f>'Cost Share'!N18</f>
        <v>0</v>
      </c>
    </row>
    <row r="22" spans="1:16" x14ac:dyDescent="0.2">
      <c r="A22" s="258"/>
      <c r="B22" s="259"/>
      <c r="C22" s="259"/>
      <c r="D22" s="259"/>
      <c r="E22" s="259"/>
      <c r="F22" s="259"/>
      <c r="G22" s="259"/>
      <c r="H22" s="259"/>
      <c r="I22" s="259"/>
      <c r="J22" s="259"/>
      <c r="K22" s="259"/>
      <c r="L22" s="259"/>
      <c r="M22" s="259"/>
      <c r="N22" s="259"/>
      <c r="O22" s="260"/>
    </row>
    <row r="23" spans="1:16" x14ac:dyDescent="0.2">
      <c r="A23" s="264" t="s">
        <v>80</v>
      </c>
      <c r="B23" s="265"/>
      <c r="C23" s="265"/>
      <c r="D23" s="265"/>
      <c r="E23" s="265"/>
      <c r="F23" s="265"/>
      <c r="G23" s="265"/>
      <c r="H23" s="265"/>
      <c r="I23" s="265"/>
      <c r="J23" s="67">
        <f>SUM(J17:J21)</f>
        <v>0</v>
      </c>
      <c r="K23" s="311"/>
      <c r="L23" s="312"/>
      <c r="M23" s="67">
        <f>SUM(M17:M21)</f>
        <v>0</v>
      </c>
      <c r="N23" s="67">
        <f>SUM(N17:N21)</f>
        <v>0</v>
      </c>
      <c r="O23" s="133">
        <f>SUM(O17:O21)</f>
        <v>0</v>
      </c>
    </row>
    <row r="24" spans="1:16" x14ac:dyDescent="0.2">
      <c r="A24" s="258"/>
      <c r="B24" s="259"/>
      <c r="C24" s="259"/>
      <c r="D24" s="259"/>
      <c r="E24" s="259"/>
      <c r="F24" s="259"/>
      <c r="G24" s="259"/>
      <c r="H24" s="259"/>
      <c r="I24" s="259"/>
      <c r="J24" s="259"/>
      <c r="K24" s="259"/>
      <c r="L24" s="259"/>
      <c r="M24" s="259"/>
      <c r="N24" s="259"/>
      <c r="O24" s="260"/>
    </row>
    <row r="25" spans="1:16" s="10" customFormat="1" ht="36" x14ac:dyDescent="0.2">
      <c r="A25" s="129"/>
      <c r="B25" s="283" t="s">
        <v>269</v>
      </c>
      <c r="C25" s="284"/>
      <c r="D25" s="57" t="s">
        <v>191</v>
      </c>
      <c r="E25" s="57" t="s">
        <v>192</v>
      </c>
      <c r="F25" s="57" t="s">
        <v>193</v>
      </c>
      <c r="G25" s="108" t="s">
        <v>194</v>
      </c>
      <c r="H25" s="55"/>
      <c r="I25" s="109" t="s">
        <v>169</v>
      </c>
      <c r="J25" s="110" t="s">
        <v>20</v>
      </c>
      <c r="K25" s="296"/>
      <c r="L25" s="297"/>
      <c r="M25" s="298"/>
      <c r="N25" s="111" t="s">
        <v>246</v>
      </c>
      <c r="O25" s="130" t="s">
        <v>160</v>
      </c>
    </row>
    <row r="26" spans="1:16" x14ac:dyDescent="0.2">
      <c r="A26" s="131">
        <v>1</v>
      </c>
      <c r="B26" s="259" t="s">
        <v>23</v>
      </c>
      <c r="C26" s="259"/>
      <c r="D26" s="61"/>
      <c r="E26" s="40"/>
      <c r="F26" s="61"/>
      <c r="G26" s="61"/>
      <c r="H26" s="71"/>
      <c r="I26" s="89">
        <v>0</v>
      </c>
      <c r="J26" s="65">
        <f>ROUND((D26*I26*E26)+(F26*I26*G26),0)</f>
        <v>0</v>
      </c>
      <c r="K26" s="296"/>
      <c r="L26" s="297"/>
      <c r="M26" s="298"/>
      <c r="N26" s="65">
        <f>J26</f>
        <v>0</v>
      </c>
      <c r="O26" s="132">
        <f>'Cost Share'!N23</f>
        <v>0</v>
      </c>
    </row>
    <row r="27" spans="1:16" x14ac:dyDescent="0.2">
      <c r="A27" s="131">
        <v>2</v>
      </c>
      <c r="B27" s="259" t="s">
        <v>23</v>
      </c>
      <c r="C27" s="259"/>
      <c r="D27" s="61"/>
      <c r="E27" s="40"/>
      <c r="F27" s="61"/>
      <c r="G27" s="61"/>
      <c r="H27" s="71"/>
      <c r="I27" s="89">
        <v>0</v>
      </c>
      <c r="J27" s="65">
        <f t="shared" ref="J27:J29" si="8">ROUND((D27*I27*E27)+(F27*I27*G27),0)</f>
        <v>0</v>
      </c>
      <c r="K27" s="296"/>
      <c r="L27" s="297"/>
      <c r="M27" s="298"/>
      <c r="N27" s="65">
        <f t="shared" ref="N27:N29" si="9">J27</f>
        <v>0</v>
      </c>
      <c r="O27" s="132">
        <f>'Cost Share'!N24</f>
        <v>0</v>
      </c>
    </row>
    <row r="28" spans="1:16" x14ac:dyDescent="0.2">
      <c r="A28" s="131">
        <v>3</v>
      </c>
      <c r="B28" s="259" t="s">
        <v>6</v>
      </c>
      <c r="C28" s="259"/>
      <c r="D28" s="61"/>
      <c r="E28" s="40"/>
      <c r="F28" s="61"/>
      <c r="G28" s="61"/>
      <c r="H28" s="71"/>
      <c r="I28" s="89">
        <v>0</v>
      </c>
      <c r="J28" s="65">
        <f t="shared" si="8"/>
        <v>0</v>
      </c>
      <c r="K28" s="296"/>
      <c r="L28" s="297"/>
      <c r="M28" s="298"/>
      <c r="N28" s="65">
        <f t="shared" si="9"/>
        <v>0</v>
      </c>
      <c r="O28" s="132">
        <f>'Cost Share'!N25</f>
        <v>0</v>
      </c>
    </row>
    <row r="29" spans="1:16" x14ac:dyDescent="0.2">
      <c r="A29" s="131">
        <v>4</v>
      </c>
      <c r="B29" s="259" t="s">
        <v>6</v>
      </c>
      <c r="C29" s="259"/>
      <c r="D29" s="61"/>
      <c r="E29" s="40"/>
      <c r="F29" s="61"/>
      <c r="G29" s="61"/>
      <c r="H29" s="71"/>
      <c r="I29" s="89">
        <v>0</v>
      </c>
      <c r="J29" s="65">
        <f t="shared" si="8"/>
        <v>0</v>
      </c>
      <c r="K29" s="296"/>
      <c r="L29" s="297"/>
      <c r="M29" s="298"/>
      <c r="N29" s="65">
        <f t="shared" si="9"/>
        <v>0</v>
      </c>
      <c r="O29" s="132">
        <f>'Cost Share'!N26</f>
        <v>0</v>
      </c>
    </row>
    <row r="30" spans="1:16" x14ac:dyDescent="0.2">
      <c r="A30" s="258"/>
      <c r="B30" s="259"/>
      <c r="C30" s="259"/>
      <c r="D30" s="259"/>
      <c r="E30" s="259"/>
      <c r="F30" s="259"/>
      <c r="G30" s="259"/>
      <c r="H30" s="259"/>
      <c r="I30" s="259"/>
      <c r="J30" s="259"/>
      <c r="K30" s="259"/>
      <c r="L30" s="259"/>
      <c r="M30" s="259"/>
      <c r="N30" s="259"/>
      <c r="O30" s="260"/>
    </row>
    <row r="31" spans="1:16" ht="24" x14ac:dyDescent="0.2">
      <c r="A31" s="131"/>
      <c r="B31" s="289" t="s">
        <v>270</v>
      </c>
      <c r="C31" s="290"/>
      <c r="D31" s="113" t="s">
        <v>195</v>
      </c>
      <c r="E31" s="114" t="s">
        <v>72</v>
      </c>
      <c r="F31" s="114" t="s">
        <v>17</v>
      </c>
      <c r="G31" s="313"/>
      <c r="H31" s="313"/>
      <c r="I31" s="313"/>
      <c r="J31" s="113" t="s">
        <v>20</v>
      </c>
      <c r="K31" s="333"/>
      <c r="L31" s="334"/>
      <c r="M31" s="335"/>
      <c r="N31" s="111" t="s">
        <v>246</v>
      </c>
      <c r="O31" s="130" t="s">
        <v>160</v>
      </c>
    </row>
    <row r="32" spans="1:16" x14ac:dyDescent="0.2">
      <c r="A32" s="131">
        <v>5</v>
      </c>
      <c r="B32" s="285" t="s">
        <v>0</v>
      </c>
      <c r="C32" s="286"/>
      <c r="D32" s="61"/>
      <c r="E32" s="59">
        <v>0</v>
      </c>
      <c r="F32" s="73">
        <v>12730</v>
      </c>
      <c r="G32" s="300"/>
      <c r="H32" s="300"/>
      <c r="I32" s="300"/>
      <c r="J32" s="66">
        <f>ROUND((D32*E32*F32),0)</f>
        <v>0</v>
      </c>
      <c r="K32" s="333"/>
      <c r="L32" s="334"/>
      <c r="M32" s="335"/>
      <c r="N32" s="74">
        <f>J32</f>
        <v>0</v>
      </c>
      <c r="O32" s="132">
        <f>'Cost Share'!N29</f>
        <v>0</v>
      </c>
    </row>
    <row r="33" spans="1:15" x14ac:dyDescent="0.2">
      <c r="A33" s="131">
        <v>6</v>
      </c>
      <c r="B33" s="287" t="s">
        <v>0</v>
      </c>
      <c r="C33" s="288"/>
      <c r="D33" s="61"/>
      <c r="E33" s="59">
        <v>0</v>
      </c>
      <c r="F33" s="73">
        <v>12730</v>
      </c>
      <c r="G33" s="300"/>
      <c r="H33" s="300"/>
      <c r="I33" s="300"/>
      <c r="J33" s="66">
        <f>ROUND((D33*E33*F33),0)</f>
        <v>0</v>
      </c>
      <c r="K33" s="333"/>
      <c r="L33" s="334"/>
      <c r="M33" s="335"/>
      <c r="N33" s="74">
        <f>J33</f>
        <v>0</v>
      </c>
      <c r="O33" s="132">
        <f>'Cost Share'!N30</f>
        <v>0</v>
      </c>
    </row>
    <row r="34" spans="1:15" x14ac:dyDescent="0.2">
      <c r="A34" s="258"/>
      <c r="B34" s="259"/>
      <c r="C34" s="259"/>
      <c r="D34" s="259"/>
      <c r="E34" s="259"/>
      <c r="F34" s="259"/>
      <c r="G34" s="259"/>
      <c r="H34" s="259"/>
      <c r="I34" s="259"/>
      <c r="J34" s="259"/>
      <c r="K34" s="259"/>
      <c r="L34" s="259"/>
      <c r="M34" s="259"/>
      <c r="N34" s="259"/>
      <c r="O34" s="260"/>
    </row>
    <row r="35" spans="1:15" ht="12.6" customHeight="1" x14ac:dyDescent="0.2">
      <c r="A35" s="264" t="s">
        <v>206</v>
      </c>
      <c r="B35" s="265"/>
      <c r="C35" s="265"/>
      <c r="D35" s="265"/>
      <c r="E35" s="265"/>
      <c r="F35" s="265"/>
      <c r="G35" s="265"/>
      <c r="H35" s="265"/>
      <c r="I35" s="265"/>
      <c r="J35" s="75">
        <f>SUM(J26:J33)</f>
        <v>0</v>
      </c>
      <c r="K35" s="271"/>
      <c r="L35" s="272"/>
      <c r="M35" s="273"/>
      <c r="N35" s="67">
        <f>SUM(N26:N33)</f>
        <v>0</v>
      </c>
      <c r="O35" s="133">
        <f>SUM(O26:O33)</f>
        <v>0</v>
      </c>
    </row>
    <row r="36" spans="1:15" ht="26.1" customHeight="1" x14ac:dyDescent="0.2">
      <c r="A36" s="276"/>
      <c r="B36" s="277"/>
      <c r="C36" s="277"/>
      <c r="D36" s="277"/>
      <c r="E36" s="277"/>
      <c r="F36" s="277"/>
      <c r="G36" s="277"/>
      <c r="H36" s="277"/>
      <c r="I36" s="278"/>
      <c r="J36" s="57" t="s">
        <v>247</v>
      </c>
      <c r="K36" s="279"/>
      <c r="L36" s="278"/>
      <c r="M36" s="57" t="s">
        <v>248</v>
      </c>
      <c r="N36" s="57" t="s">
        <v>249</v>
      </c>
      <c r="O36" s="238" t="s">
        <v>245</v>
      </c>
    </row>
    <row r="37" spans="1:15" x14ac:dyDescent="0.2">
      <c r="A37" s="264" t="s">
        <v>81</v>
      </c>
      <c r="B37" s="265"/>
      <c r="C37" s="265"/>
      <c r="D37" s="265"/>
      <c r="E37" s="265"/>
      <c r="F37" s="265"/>
      <c r="G37" s="265"/>
      <c r="H37" s="265"/>
      <c r="I37" s="265"/>
      <c r="J37" s="67">
        <f>+SUM(J14+J35+J23)</f>
        <v>0</v>
      </c>
      <c r="K37" s="269"/>
      <c r="L37" s="269"/>
      <c r="M37" s="67">
        <f>+SUM(M14+K35+M23)</f>
        <v>0</v>
      </c>
      <c r="N37" s="67">
        <f>+SUM(N14+N35+N23)</f>
        <v>0</v>
      </c>
      <c r="O37" s="133">
        <f>SUM(O35,O23,O14)</f>
        <v>0</v>
      </c>
    </row>
    <row r="38" spans="1:15" x14ac:dyDescent="0.2">
      <c r="A38" s="258"/>
      <c r="B38" s="259"/>
      <c r="C38" s="259"/>
      <c r="D38" s="259"/>
      <c r="E38" s="259"/>
      <c r="F38" s="259"/>
      <c r="G38" s="259"/>
      <c r="H38" s="259"/>
      <c r="I38" s="259"/>
      <c r="J38" s="259"/>
      <c r="K38" s="259"/>
      <c r="L38" s="259"/>
      <c r="M38" s="259"/>
      <c r="N38" s="259"/>
      <c r="O38" s="260"/>
    </row>
    <row r="39" spans="1:15" ht="24" customHeight="1" x14ac:dyDescent="0.2">
      <c r="A39" s="131"/>
      <c r="B39" s="283" t="s">
        <v>29</v>
      </c>
      <c r="C39" s="284"/>
      <c r="D39" s="57" t="s">
        <v>271</v>
      </c>
      <c r="E39" s="113" t="s">
        <v>195</v>
      </c>
      <c r="F39" s="280" t="s">
        <v>18</v>
      </c>
      <c r="G39" s="281"/>
      <c r="H39" s="281"/>
      <c r="I39" s="281"/>
      <c r="J39" s="281"/>
      <c r="K39" s="281"/>
      <c r="L39" s="281"/>
      <c r="M39" s="281"/>
      <c r="N39" s="281"/>
      <c r="O39" s="282"/>
    </row>
    <row r="40" spans="1:15" x14ac:dyDescent="0.2">
      <c r="A40" s="131">
        <v>1</v>
      </c>
      <c r="B40" s="285" t="s">
        <v>29</v>
      </c>
      <c r="C40" s="286"/>
      <c r="D40" s="76">
        <v>10910</v>
      </c>
      <c r="E40" s="124"/>
      <c r="F40" s="301"/>
      <c r="G40" s="301"/>
      <c r="H40" s="301"/>
      <c r="I40" s="301"/>
      <c r="J40" s="301"/>
      <c r="K40" s="301"/>
      <c r="L40" s="301"/>
      <c r="M40" s="301"/>
      <c r="N40" s="90">
        <f>ROUND(SUM(D40*E40),0)</f>
        <v>0</v>
      </c>
      <c r="O40" s="135">
        <v>0</v>
      </c>
    </row>
    <row r="41" spans="1:15" x14ac:dyDescent="0.2">
      <c r="A41" s="258"/>
      <c r="B41" s="259"/>
      <c r="C41" s="259"/>
      <c r="D41" s="259"/>
      <c r="E41" s="259"/>
      <c r="F41" s="259"/>
      <c r="G41" s="259"/>
      <c r="H41" s="259"/>
      <c r="I41" s="259"/>
      <c r="J41" s="259"/>
      <c r="K41" s="259"/>
      <c r="L41" s="259"/>
      <c r="M41" s="259"/>
      <c r="N41" s="259"/>
      <c r="O41" s="260"/>
    </row>
    <row r="42" spans="1:15" x14ac:dyDescent="0.2">
      <c r="A42" s="264" t="s">
        <v>82</v>
      </c>
      <c r="B42" s="265"/>
      <c r="C42" s="265"/>
      <c r="D42" s="265"/>
      <c r="E42" s="265"/>
      <c r="F42" s="265"/>
      <c r="G42" s="265"/>
      <c r="H42" s="265"/>
      <c r="I42" s="265"/>
      <c r="J42" s="265"/>
      <c r="K42" s="265"/>
      <c r="L42" s="265"/>
      <c r="M42" s="265"/>
      <c r="N42" s="67">
        <f>N40</f>
        <v>0</v>
      </c>
      <c r="O42" s="133">
        <f>SUM(O40)</f>
        <v>0</v>
      </c>
    </row>
    <row r="43" spans="1:15" x14ac:dyDescent="0.2">
      <c r="A43" s="258"/>
      <c r="B43" s="259"/>
      <c r="C43" s="259"/>
      <c r="D43" s="259"/>
      <c r="E43" s="259"/>
      <c r="F43" s="259"/>
      <c r="G43" s="259"/>
      <c r="H43" s="259"/>
      <c r="I43" s="259"/>
      <c r="J43" s="259"/>
      <c r="K43" s="259"/>
      <c r="L43" s="259"/>
      <c r="M43" s="259"/>
      <c r="N43" s="259"/>
      <c r="O43" s="260"/>
    </row>
    <row r="44" spans="1:15" x14ac:dyDescent="0.2">
      <c r="A44" s="131"/>
      <c r="B44" s="125" t="s">
        <v>25</v>
      </c>
      <c r="C44" s="259" t="s">
        <v>278</v>
      </c>
      <c r="D44" s="259"/>
      <c r="E44" s="259"/>
      <c r="F44" s="259"/>
      <c r="G44" s="259"/>
      <c r="H44" s="259"/>
      <c r="I44" s="259"/>
      <c r="J44" s="259"/>
      <c r="K44" s="259"/>
      <c r="L44" s="259"/>
      <c r="M44" s="259"/>
      <c r="N44" s="259"/>
      <c r="O44" s="260"/>
    </row>
    <row r="45" spans="1:15" x14ac:dyDescent="0.2">
      <c r="A45" s="131">
        <v>1</v>
      </c>
      <c r="B45" s="274" t="s">
        <v>18</v>
      </c>
      <c r="C45" s="274"/>
      <c r="D45" s="274"/>
      <c r="E45" s="274"/>
      <c r="F45" s="274"/>
      <c r="G45" s="274"/>
      <c r="H45" s="274"/>
      <c r="I45" s="270" t="s">
        <v>18</v>
      </c>
      <c r="J45" s="270"/>
      <c r="K45" s="270"/>
      <c r="L45" s="270"/>
      <c r="M45" s="270"/>
      <c r="N45" s="72">
        <v>0</v>
      </c>
      <c r="O45" s="136">
        <v>0</v>
      </c>
    </row>
    <row r="46" spans="1:15" x14ac:dyDescent="0.2">
      <c r="A46" s="131">
        <v>2</v>
      </c>
      <c r="B46" s="274"/>
      <c r="C46" s="274"/>
      <c r="D46" s="274"/>
      <c r="E46" s="274"/>
      <c r="F46" s="274"/>
      <c r="G46" s="274"/>
      <c r="H46" s="274"/>
      <c r="I46" s="270"/>
      <c r="J46" s="270"/>
      <c r="K46" s="270"/>
      <c r="L46" s="270"/>
      <c r="M46" s="270"/>
      <c r="N46" s="72">
        <v>0</v>
      </c>
      <c r="O46" s="136">
        <v>0</v>
      </c>
    </row>
    <row r="47" spans="1:15" x14ac:dyDescent="0.2">
      <c r="A47" s="131">
        <v>3</v>
      </c>
      <c r="B47" s="274"/>
      <c r="C47" s="274"/>
      <c r="D47" s="274"/>
      <c r="E47" s="274"/>
      <c r="F47" s="274"/>
      <c r="G47" s="274"/>
      <c r="H47" s="274"/>
      <c r="I47" s="270"/>
      <c r="J47" s="270"/>
      <c r="K47" s="270"/>
      <c r="L47" s="270"/>
      <c r="M47" s="270"/>
      <c r="N47" s="72">
        <v>0</v>
      </c>
      <c r="O47" s="136">
        <v>0</v>
      </c>
    </row>
    <row r="48" spans="1:15" x14ac:dyDescent="0.2">
      <c r="A48" s="131">
        <v>4</v>
      </c>
      <c r="B48" s="274"/>
      <c r="C48" s="274"/>
      <c r="D48" s="274"/>
      <c r="E48" s="274"/>
      <c r="F48" s="274"/>
      <c r="G48" s="274"/>
      <c r="H48" s="274"/>
      <c r="I48" s="270"/>
      <c r="J48" s="270"/>
      <c r="K48" s="270"/>
      <c r="L48" s="270"/>
      <c r="M48" s="270"/>
      <c r="N48" s="72">
        <v>0</v>
      </c>
      <c r="O48" s="136">
        <v>0</v>
      </c>
    </row>
    <row r="49" spans="1:15" x14ac:dyDescent="0.2">
      <c r="A49" s="131">
        <v>5</v>
      </c>
      <c r="B49" s="274"/>
      <c r="C49" s="274"/>
      <c r="D49" s="274"/>
      <c r="E49" s="274"/>
      <c r="F49" s="274"/>
      <c r="G49" s="274"/>
      <c r="H49" s="274"/>
      <c r="I49" s="270"/>
      <c r="J49" s="270"/>
      <c r="K49" s="270"/>
      <c r="L49" s="270"/>
      <c r="M49" s="270"/>
      <c r="N49" s="72">
        <v>0</v>
      </c>
      <c r="O49" s="136">
        <v>0</v>
      </c>
    </row>
    <row r="50" spans="1:15" x14ac:dyDescent="0.2">
      <c r="A50" s="258"/>
      <c r="B50" s="259"/>
      <c r="C50" s="259"/>
      <c r="D50" s="259"/>
      <c r="E50" s="259"/>
      <c r="F50" s="259"/>
      <c r="G50" s="259"/>
      <c r="H50" s="259"/>
      <c r="I50" s="259"/>
      <c r="J50" s="259"/>
      <c r="K50" s="259"/>
      <c r="L50" s="259"/>
      <c r="M50" s="259"/>
      <c r="N50" s="259"/>
      <c r="O50" s="260"/>
    </row>
    <row r="51" spans="1:15" x14ac:dyDescent="0.2">
      <c r="A51" s="264" t="s">
        <v>83</v>
      </c>
      <c r="B51" s="265"/>
      <c r="C51" s="265"/>
      <c r="D51" s="265"/>
      <c r="E51" s="265"/>
      <c r="F51" s="265"/>
      <c r="G51" s="265"/>
      <c r="H51" s="265"/>
      <c r="I51" s="265"/>
      <c r="J51" s="265"/>
      <c r="K51" s="265"/>
      <c r="L51" s="265"/>
      <c r="M51" s="265"/>
      <c r="N51" s="67">
        <f>ROUND(SUM(N45:N49),0)</f>
        <v>0</v>
      </c>
      <c r="O51" s="133">
        <f>ROUND(SUM(O45:O49),0)</f>
        <v>0</v>
      </c>
    </row>
    <row r="52" spans="1:15" x14ac:dyDescent="0.2">
      <c r="A52" s="258"/>
      <c r="B52" s="259"/>
      <c r="C52" s="259"/>
      <c r="D52" s="259"/>
      <c r="E52" s="259"/>
      <c r="F52" s="259"/>
      <c r="G52" s="259"/>
      <c r="H52" s="259"/>
      <c r="I52" s="259"/>
      <c r="J52" s="259"/>
      <c r="K52" s="259"/>
      <c r="L52" s="259"/>
      <c r="M52" s="259"/>
      <c r="N52" s="259"/>
      <c r="O52" s="260"/>
    </row>
    <row r="53" spans="1:15" x14ac:dyDescent="0.2">
      <c r="A53" s="131"/>
      <c r="B53" s="125" t="s">
        <v>9</v>
      </c>
      <c r="C53" s="259" t="s">
        <v>163</v>
      </c>
      <c r="D53" s="259"/>
      <c r="E53" s="259"/>
      <c r="F53" s="259"/>
      <c r="G53" s="259"/>
      <c r="H53" s="259"/>
      <c r="I53" s="259"/>
      <c r="J53" s="259"/>
      <c r="K53" s="259"/>
      <c r="L53" s="259"/>
      <c r="M53" s="259"/>
      <c r="N53" s="259"/>
      <c r="O53" s="260"/>
    </row>
    <row r="54" spans="1:15" x14ac:dyDescent="0.2">
      <c r="A54" s="131">
        <v>1</v>
      </c>
      <c r="B54" s="259" t="s">
        <v>1</v>
      </c>
      <c r="C54" s="259"/>
      <c r="D54" s="259"/>
      <c r="E54" s="259"/>
      <c r="F54" s="259"/>
      <c r="G54" s="259"/>
      <c r="H54" s="259"/>
      <c r="I54" s="259"/>
      <c r="J54" s="259"/>
      <c r="K54" s="259"/>
      <c r="L54" s="259"/>
      <c r="M54" s="259"/>
      <c r="N54" s="74">
        <f>SUM(Travel!J58)</f>
        <v>0</v>
      </c>
      <c r="O54" s="136">
        <v>0</v>
      </c>
    </row>
    <row r="55" spans="1:15" x14ac:dyDescent="0.2">
      <c r="A55" s="131">
        <v>2</v>
      </c>
      <c r="B55" s="259" t="s">
        <v>7</v>
      </c>
      <c r="C55" s="259"/>
      <c r="D55" s="259"/>
      <c r="E55" s="259"/>
      <c r="F55" s="259"/>
      <c r="G55" s="259"/>
      <c r="H55" s="259"/>
      <c r="I55" s="259"/>
      <c r="J55" s="259"/>
      <c r="K55" s="259"/>
      <c r="L55" s="259"/>
      <c r="M55" s="259"/>
      <c r="N55" s="74">
        <f>SUM(Travel!Z58)</f>
        <v>0</v>
      </c>
      <c r="O55" s="136">
        <v>0</v>
      </c>
    </row>
    <row r="56" spans="1:15" x14ac:dyDescent="0.2">
      <c r="A56" s="314"/>
      <c r="B56" s="315"/>
      <c r="C56" s="315"/>
      <c r="D56" s="315"/>
      <c r="E56" s="315"/>
      <c r="F56" s="315"/>
      <c r="G56" s="315"/>
      <c r="H56" s="315"/>
      <c r="I56" s="315"/>
      <c r="J56" s="315"/>
      <c r="K56" s="315"/>
      <c r="L56" s="315"/>
      <c r="M56" s="315"/>
      <c r="N56" s="315"/>
      <c r="O56" s="316"/>
    </row>
    <row r="57" spans="1:15" x14ac:dyDescent="0.2">
      <c r="A57" s="264" t="s">
        <v>84</v>
      </c>
      <c r="B57" s="265"/>
      <c r="C57" s="265"/>
      <c r="D57" s="265"/>
      <c r="E57" s="265"/>
      <c r="F57" s="265"/>
      <c r="G57" s="265"/>
      <c r="H57" s="265"/>
      <c r="I57" s="265"/>
      <c r="J57" s="265"/>
      <c r="K57" s="265"/>
      <c r="L57" s="265"/>
      <c r="M57" s="265"/>
      <c r="N57" s="67">
        <f>ROUND(SUM(N54:N55),0)</f>
        <v>0</v>
      </c>
      <c r="O57" s="133">
        <f>ROUND(SUM(O54:O55),0)</f>
        <v>0</v>
      </c>
    </row>
    <row r="58" spans="1:15" x14ac:dyDescent="0.2">
      <c r="A58" s="258"/>
      <c r="B58" s="259"/>
      <c r="C58" s="259"/>
      <c r="D58" s="259"/>
      <c r="E58" s="259"/>
      <c r="F58" s="259"/>
      <c r="G58" s="259"/>
      <c r="H58" s="259"/>
      <c r="I58" s="259"/>
      <c r="J58" s="259"/>
      <c r="K58" s="259"/>
      <c r="L58" s="259"/>
      <c r="M58" s="259"/>
      <c r="N58" s="259"/>
      <c r="O58" s="260"/>
    </row>
    <row r="59" spans="1:15" x14ac:dyDescent="0.2">
      <c r="A59" s="131"/>
      <c r="B59" s="125" t="s">
        <v>27</v>
      </c>
      <c r="C59" s="259" t="s">
        <v>164</v>
      </c>
      <c r="D59" s="259"/>
      <c r="E59" s="259"/>
      <c r="F59" s="259"/>
      <c r="G59" s="259"/>
      <c r="H59" s="259"/>
      <c r="I59" s="259"/>
      <c r="J59" s="259"/>
      <c r="K59" s="259"/>
      <c r="L59" s="259"/>
      <c r="M59" s="259"/>
      <c r="N59" s="259"/>
      <c r="O59" s="260"/>
    </row>
    <row r="60" spans="1:15" x14ac:dyDescent="0.2">
      <c r="A60" s="131">
        <v>1</v>
      </c>
      <c r="B60" s="122" t="s">
        <v>8</v>
      </c>
      <c r="C60" s="274" t="s">
        <v>18</v>
      </c>
      <c r="D60" s="274"/>
      <c r="E60" s="274"/>
      <c r="F60" s="274"/>
      <c r="G60" s="274"/>
      <c r="H60" s="274"/>
      <c r="I60" s="299"/>
      <c r="J60" s="299"/>
      <c r="K60" s="299"/>
      <c r="L60" s="299"/>
      <c r="M60" s="299"/>
      <c r="N60" s="72">
        <v>0</v>
      </c>
      <c r="O60" s="136">
        <v>0</v>
      </c>
    </row>
    <row r="61" spans="1:15" x14ac:dyDescent="0.2">
      <c r="A61" s="131">
        <v>2</v>
      </c>
      <c r="B61" s="122" t="s">
        <v>196</v>
      </c>
      <c r="C61" s="274"/>
      <c r="D61" s="274"/>
      <c r="E61" s="274"/>
      <c r="F61" s="274"/>
      <c r="G61" s="274"/>
      <c r="H61" s="274"/>
      <c r="I61" s="299"/>
      <c r="J61" s="299"/>
      <c r="K61" s="299"/>
      <c r="L61" s="299"/>
      <c r="M61" s="299"/>
      <c r="N61" s="72">
        <v>0</v>
      </c>
      <c r="O61" s="136">
        <v>0</v>
      </c>
    </row>
    <row r="62" spans="1:15" x14ac:dyDescent="0.2">
      <c r="A62" s="131">
        <v>3</v>
      </c>
      <c r="B62" s="122" t="s">
        <v>10</v>
      </c>
      <c r="C62" s="274"/>
      <c r="D62" s="274"/>
      <c r="E62" s="274"/>
      <c r="F62" s="274"/>
      <c r="G62" s="274"/>
      <c r="H62" s="274"/>
      <c r="I62" s="299"/>
      <c r="J62" s="299"/>
      <c r="K62" s="299"/>
      <c r="L62" s="299"/>
      <c r="M62" s="299"/>
      <c r="N62" s="72">
        <v>0</v>
      </c>
      <c r="O62" s="136">
        <v>0</v>
      </c>
    </row>
    <row r="63" spans="1:15" x14ac:dyDescent="0.2">
      <c r="A63" s="131">
        <v>4</v>
      </c>
      <c r="B63" s="122" t="s">
        <v>100</v>
      </c>
      <c r="C63" s="274"/>
      <c r="D63" s="274"/>
      <c r="E63" s="274"/>
      <c r="F63" s="274"/>
      <c r="G63" s="274"/>
      <c r="H63" s="274"/>
      <c r="I63" s="299"/>
      <c r="J63" s="299"/>
      <c r="K63" s="299"/>
      <c r="L63" s="299"/>
      <c r="M63" s="299"/>
      <c r="N63" s="72">
        <v>0</v>
      </c>
      <c r="O63" s="136">
        <v>0</v>
      </c>
    </row>
    <row r="64" spans="1:15" x14ac:dyDescent="0.2">
      <c r="A64" s="258"/>
      <c r="B64" s="259"/>
      <c r="C64" s="259"/>
      <c r="D64" s="259"/>
      <c r="E64" s="259"/>
      <c r="F64" s="259"/>
      <c r="G64" s="259"/>
      <c r="H64" s="259"/>
      <c r="I64" s="259"/>
      <c r="J64" s="259"/>
      <c r="K64" s="259"/>
      <c r="L64" s="259"/>
      <c r="M64" s="259"/>
      <c r="N64" s="259"/>
      <c r="O64" s="260"/>
    </row>
    <row r="65" spans="1:15" x14ac:dyDescent="0.2">
      <c r="A65" s="264" t="s">
        <v>85</v>
      </c>
      <c r="B65" s="265"/>
      <c r="C65" s="265"/>
      <c r="D65" s="265"/>
      <c r="E65" s="265"/>
      <c r="F65" s="265"/>
      <c r="G65" s="265"/>
      <c r="H65" s="265"/>
      <c r="I65" s="265"/>
      <c r="J65" s="265"/>
      <c r="K65" s="265"/>
      <c r="L65" s="265"/>
      <c r="M65" s="265"/>
      <c r="N65" s="67">
        <f>ROUND(SUM(N60:N63),0)</f>
        <v>0</v>
      </c>
      <c r="O65" s="133">
        <f>ROUND(SUM(O60:O63),0)</f>
        <v>0</v>
      </c>
    </row>
    <row r="66" spans="1:15" x14ac:dyDescent="0.2">
      <c r="A66" s="266"/>
      <c r="B66" s="267"/>
      <c r="C66" s="267"/>
      <c r="D66" s="267"/>
      <c r="E66" s="267"/>
      <c r="F66" s="267"/>
      <c r="G66" s="267"/>
      <c r="H66" s="267"/>
      <c r="I66" s="267"/>
      <c r="J66" s="267"/>
      <c r="K66" s="267"/>
      <c r="L66" s="267"/>
      <c r="M66" s="267"/>
      <c r="N66" s="267"/>
      <c r="O66" s="268"/>
    </row>
    <row r="67" spans="1:15" x14ac:dyDescent="0.2">
      <c r="A67" s="131"/>
      <c r="B67" s="125" t="s">
        <v>3</v>
      </c>
      <c r="C67" s="259" t="s">
        <v>18</v>
      </c>
      <c r="D67" s="259"/>
      <c r="E67" s="259"/>
      <c r="F67" s="259"/>
      <c r="G67" s="259"/>
      <c r="H67" s="259"/>
      <c r="I67" s="259"/>
      <c r="J67" s="259"/>
      <c r="K67" s="259"/>
      <c r="L67" s="259"/>
      <c r="M67" s="259"/>
      <c r="N67" s="259"/>
      <c r="O67" s="260"/>
    </row>
    <row r="68" spans="1:15" x14ac:dyDescent="0.2">
      <c r="A68" s="131">
        <v>1</v>
      </c>
      <c r="B68" s="122" t="s">
        <v>101</v>
      </c>
      <c r="C68" s="274" t="s">
        <v>18</v>
      </c>
      <c r="D68" s="274"/>
      <c r="E68" s="274"/>
      <c r="F68" s="274"/>
      <c r="G68" s="274"/>
      <c r="H68" s="274"/>
      <c r="I68" s="299"/>
      <c r="J68" s="299"/>
      <c r="K68" s="299"/>
      <c r="L68" s="299"/>
      <c r="M68" s="299"/>
      <c r="N68" s="72">
        <v>0</v>
      </c>
      <c r="O68" s="136">
        <v>0</v>
      </c>
    </row>
    <row r="69" spans="1:15" x14ac:dyDescent="0.2">
      <c r="A69" s="131">
        <v>2</v>
      </c>
      <c r="B69" s="122" t="s">
        <v>101</v>
      </c>
      <c r="C69" s="274" t="s">
        <v>18</v>
      </c>
      <c r="D69" s="274"/>
      <c r="E69" s="274"/>
      <c r="F69" s="274"/>
      <c r="G69" s="274"/>
      <c r="H69" s="274"/>
      <c r="I69" s="299"/>
      <c r="J69" s="299"/>
      <c r="K69" s="299"/>
      <c r="L69" s="299"/>
      <c r="M69" s="299"/>
      <c r="N69" s="72">
        <v>0</v>
      </c>
      <c r="O69" s="136">
        <v>0</v>
      </c>
    </row>
    <row r="70" spans="1:15" x14ac:dyDescent="0.2">
      <c r="A70" s="131">
        <v>3</v>
      </c>
      <c r="B70" s="122" t="s">
        <v>101</v>
      </c>
      <c r="C70" s="274"/>
      <c r="D70" s="274"/>
      <c r="E70" s="274"/>
      <c r="F70" s="274"/>
      <c r="G70" s="274"/>
      <c r="H70" s="274"/>
      <c r="I70" s="299"/>
      <c r="J70" s="299"/>
      <c r="K70" s="299"/>
      <c r="L70" s="299"/>
      <c r="M70" s="299"/>
      <c r="N70" s="72">
        <v>0</v>
      </c>
      <c r="O70" s="136">
        <v>0</v>
      </c>
    </row>
    <row r="71" spans="1:15" x14ac:dyDescent="0.2">
      <c r="A71" s="131">
        <v>4</v>
      </c>
      <c r="B71" s="122" t="s">
        <v>101</v>
      </c>
      <c r="C71" s="274"/>
      <c r="D71" s="274"/>
      <c r="E71" s="274"/>
      <c r="F71" s="274"/>
      <c r="G71" s="274"/>
      <c r="H71" s="274"/>
      <c r="I71" s="299"/>
      <c r="J71" s="299"/>
      <c r="K71" s="299"/>
      <c r="L71" s="299"/>
      <c r="M71" s="299"/>
      <c r="N71" s="72">
        <v>0</v>
      </c>
      <c r="O71" s="136">
        <v>0</v>
      </c>
    </row>
    <row r="72" spans="1:15" x14ac:dyDescent="0.2">
      <c r="A72" s="258"/>
      <c r="B72" s="259"/>
      <c r="C72" s="259"/>
      <c r="D72" s="259"/>
      <c r="E72" s="259"/>
      <c r="F72" s="259"/>
      <c r="G72" s="259"/>
      <c r="H72" s="259"/>
      <c r="I72" s="259"/>
      <c r="J72" s="259"/>
      <c r="K72" s="259"/>
      <c r="L72" s="259"/>
      <c r="M72" s="259"/>
      <c r="N72" s="259"/>
      <c r="O72" s="260"/>
    </row>
    <row r="73" spans="1:15" x14ac:dyDescent="0.2">
      <c r="A73" s="264" t="s">
        <v>104</v>
      </c>
      <c r="B73" s="265"/>
      <c r="C73" s="265"/>
      <c r="D73" s="265"/>
      <c r="E73" s="265"/>
      <c r="F73" s="265"/>
      <c r="G73" s="265"/>
      <c r="H73" s="265"/>
      <c r="I73" s="265"/>
      <c r="J73" s="265"/>
      <c r="K73" s="265"/>
      <c r="L73" s="265"/>
      <c r="M73" s="265"/>
      <c r="N73" s="67">
        <f>ROUND(SUM(N68:N71),0)</f>
        <v>0</v>
      </c>
      <c r="O73" s="133">
        <f>ROUND(SUM(O68:O71),0)</f>
        <v>0</v>
      </c>
    </row>
    <row r="74" spans="1:15" x14ac:dyDescent="0.2">
      <c r="A74" s="266"/>
      <c r="B74" s="267"/>
      <c r="C74" s="267"/>
      <c r="D74" s="267"/>
      <c r="E74" s="267"/>
      <c r="F74" s="267"/>
      <c r="G74" s="267"/>
      <c r="H74" s="267"/>
      <c r="I74" s="267"/>
      <c r="J74" s="267"/>
      <c r="K74" s="267"/>
      <c r="L74" s="267"/>
      <c r="M74" s="267"/>
      <c r="N74" s="267"/>
      <c r="O74" s="268"/>
    </row>
    <row r="75" spans="1:15" x14ac:dyDescent="0.2">
      <c r="A75" s="131"/>
      <c r="B75" s="125" t="s">
        <v>26</v>
      </c>
      <c r="C75" s="259" t="s">
        <v>165</v>
      </c>
      <c r="D75" s="259"/>
      <c r="E75" s="259"/>
      <c r="F75" s="259"/>
      <c r="G75" s="259"/>
      <c r="H75" s="259"/>
      <c r="I75" s="259"/>
      <c r="J75" s="259"/>
      <c r="K75" s="259"/>
      <c r="L75" s="259"/>
      <c r="M75" s="259"/>
      <c r="N75" s="259"/>
      <c r="O75" s="260"/>
    </row>
    <row r="76" spans="1:15" x14ac:dyDescent="0.2">
      <c r="A76" s="131">
        <v>1</v>
      </c>
      <c r="B76" s="274" t="s">
        <v>106</v>
      </c>
      <c r="C76" s="274"/>
      <c r="D76" s="274"/>
      <c r="E76" s="259"/>
      <c r="F76" s="259"/>
      <c r="G76" s="259"/>
      <c r="H76" s="259"/>
      <c r="I76" s="259"/>
      <c r="J76" s="259"/>
      <c r="K76" s="259"/>
      <c r="L76" s="259"/>
      <c r="M76" s="259"/>
      <c r="N76" s="72">
        <v>0</v>
      </c>
      <c r="O76" s="136">
        <v>0</v>
      </c>
    </row>
    <row r="77" spans="1:15" x14ac:dyDescent="0.2">
      <c r="A77" s="131">
        <v>2</v>
      </c>
      <c r="B77" s="274" t="s">
        <v>105</v>
      </c>
      <c r="C77" s="274"/>
      <c r="D77" s="274"/>
      <c r="E77" s="267"/>
      <c r="F77" s="267"/>
      <c r="G77" s="267"/>
      <c r="H77" s="267"/>
      <c r="I77" s="267"/>
      <c r="J77" s="267"/>
      <c r="K77" s="267"/>
      <c r="L77" s="267"/>
      <c r="M77" s="267"/>
      <c r="N77" s="72">
        <v>0</v>
      </c>
      <c r="O77" s="136">
        <v>0</v>
      </c>
    </row>
    <row r="78" spans="1:15" x14ac:dyDescent="0.2">
      <c r="A78" s="131">
        <v>3</v>
      </c>
      <c r="B78" s="274" t="s">
        <v>4</v>
      </c>
      <c r="C78" s="274"/>
      <c r="D78" s="274"/>
      <c r="E78" s="259"/>
      <c r="F78" s="259"/>
      <c r="G78" s="259"/>
      <c r="H78" s="259"/>
      <c r="I78" s="259"/>
      <c r="J78" s="259"/>
      <c r="K78" s="259"/>
      <c r="L78" s="259"/>
      <c r="M78" s="259"/>
      <c r="N78" s="72">
        <v>0</v>
      </c>
      <c r="O78" s="136">
        <v>0</v>
      </c>
    </row>
    <row r="79" spans="1:15" x14ac:dyDescent="0.2">
      <c r="A79" s="131">
        <v>4</v>
      </c>
      <c r="B79" s="274" t="s">
        <v>102</v>
      </c>
      <c r="C79" s="274"/>
      <c r="D79" s="274"/>
      <c r="E79" s="259"/>
      <c r="F79" s="259"/>
      <c r="G79" s="259"/>
      <c r="H79" s="259"/>
      <c r="I79" s="259"/>
      <c r="J79" s="259"/>
      <c r="K79" s="259"/>
      <c r="L79" s="259"/>
      <c r="M79" s="259"/>
      <c r="N79" s="72">
        <v>0</v>
      </c>
      <c r="O79" s="136">
        <v>0</v>
      </c>
    </row>
    <row r="80" spans="1:15" x14ac:dyDescent="0.2">
      <c r="A80" s="131">
        <v>5</v>
      </c>
      <c r="B80" s="274" t="s">
        <v>103</v>
      </c>
      <c r="C80" s="274"/>
      <c r="D80" s="274"/>
      <c r="E80" s="259"/>
      <c r="F80" s="259"/>
      <c r="G80" s="259"/>
      <c r="H80" s="259"/>
      <c r="I80" s="259"/>
      <c r="J80" s="259"/>
      <c r="K80" s="259"/>
      <c r="L80" s="259"/>
      <c r="M80" s="259"/>
      <c r="N80" s="72">
        <v>0</v>
      </c>
      <c r="O80" s="136">
        <v>0</v>
      </c>
    </row>
    <row r="81" spans="1:15" x14ac:dyDescent="0.2">
      <c r="A81" s="131">
        <v>6</v>
      </c>
      <c r="B81" s="274" t="s">
        <v>166</v>
      </c>
      <c r="C81" s="274"/>
      <c r="D81" s="274"/>
      <c r="E81" s="259"/>
      <c r="F81" s="259"/>
      <c r="G81" s="259"/>
      <c r="H81" s="259"/>
      <c r="I81" s="259"/>
      <c r="J81" s="259"/>
      <c r="K81" s="259"/>
      <c r="L81" s="259"/>
      <c r="M81" s="259"/>
      <c r="N81" s="72">
        <v>0</v>
      </c>
      <c r="O81" s="136">
        <v>0</v>
      </c>
    </row>
    <row r="82" spans="1:15" x14ac:dyDescent="0.2">
      <c r="A82" s="131">
        <v>7</v>
      </c>
      <c r="B82" s="274" t="s">
        <v>5</v>
      </c>
      <c r="C82" s="274"/>
      <c r="D82" s="274"/>
      <c r="E82" s="259"/>
      <c r="F82" s="259"/>
      <c r="G82" s="259"/>
      <c r="H82" s="259"/>
      <c r="I82" s="259"/>
      <c r="J82" s="259"/>
      <c r="K82" s="259"/>
      <c r="L82" s="259"/>
      <c r="M82" s="259"/>
      <c r="N82" s="72">
        <v>0</v>
      </c>
      <c r="O82" s="136">
        <v>0</v>
      </c>
    </row>
    <row r="83" spans="1:15" x14ac:dyDescent="0.2">
      <c r="A83" s="131">
        <v>8</v>
      </c>
      <c r="B83" s="259" t="s">
        <v>279</v>
      </c>
      <c r="C83" s="259"/>
      <c r="D83" s="259"/>
      <c r="E83" s="259"/>
      <c r="F83" s="259"/>
      <c r="G83" s="259"/>
      <c r="H83" s="259"/>
      <c r="I83" s="259"/>
      <c r="J83" s="259"/>
      <c r="K83" s="259"/>
      <c r="L83" s="259"/>
      <c r="M83" s="259"/>
      <c r="N83" s="72">
        <v>0</v>
      </c>
      <c r="O83" s="136">
        <v>0</v>
      </c>
    </row>
    <row r="84" spans="1:15" x14ac:dyDescent="0.2">
      <c r="A84" s="131">
        <v>9</v>
      </c>
      <c r="B84" s="259" t="s">
        <v>280</v>
      </c>
      <c r="C84" s="259"/>
      <c r="D84" s="259"/>
      <c r="E84" s="259"/>
      <c r="F84" s="259"/>
      <c r="G84" s="259"/>
      <c r="H84" s="259"/>
      <c r="I84" s="259"/>
      <c r="J84" s="259"/>
      <c r="K84" s="259"/>
      <c r="L84" s="259"/>
      <c r="M84" s="259"/>
      <c r="N84" s="72">
        <v>0</v>
      </c>
      <c r="O84" s="136">
        <v>0</v>
      </c>
    </row>
    <row r="85" spans="1:15" x14ac:dyDescent="0.2">
      <c r="A85" s="131">
        <v>10</v>
      </c>
      <c r="B85" s="285" t="s">
        <v>281</v>
      </c>
      <c r="C85" s="332"/>
      <c r="D85" s="286"/>
      <c r="E85" s="279"/>
      <c r="F85" s="277"/>
      <c r="G85" s="277"/>
      <c r="H85" s="277"/>
      <c r="I85" s="277"/>
      <c r="J85" s="277"/>
      <c r="K85" s="277"/>
      <c r="L85" s="277"/>
      <c r="M85" s="278"/>
      <c r="N85" s="72">
        <v>0</v>
      </c>
      <c r="O85" s="136">
        <v>0</v>
      </c>
    </row>
    <row r="86" spans="1:15" x14ac:dyDescent="0.2">
      <c r="A86" s="131">
        <v>11</v>
      </c>
      <c r="B86" s="285" t="s">
        <v>282</v>
      </c>
      <c r="C86" s="332"/>
      <c r="D86" s="286"/>
      <c r="E86" s="279"/>
      <c r="F86" s="277"/>
      <c r="G86" s="277"/>
      <c r="H86" s="277"/>
      <c r="I86" s="277"/>
      <c r="J86" s="277"/>
      <c r="K86" s="277"/>
      <c r="L86" s="277"/>
      <c r="M86" s="278"/>
      <c r="N86" s="72">
        <v>0</v>
      </c>
      <c r="O86" s="136">
        <v>0</v>
      </c>
    </row>
    <row r="87" spans="1:15" x14ac:dyDescent="0.2">
      <c r="A87" s="131">
        <v>12</v>
      </c>
      <c r="B87" s="259" t="s">
        <v>2</v>
      </c>
      <c r="C87" s="259"/>
      <c r="D87" s="259"/>
      <c r="E87" s="259"/>
      <c r="F87" s="259"/>
      <c r="G87" s="259"/>
      <c r="H87" s="259"/>
      <c r="I87" s="259"/>
      <c r="J87" s="259"/>
      <c r="K87" s="259"/>
      <c r="L87" s="259"/>
      <c r="M87" s="259"/>
      <c r="N87" s="72">
        <v>0</v>
      </c>
      <c r="O87" s="136">
        <v>0</v>
      </c>
    </row>
    <row r="88" spans="1:15" x14ac:dyDescent="0.2">
      <c r="A88" s="258"/>
      <c r="B88" s="259"/>
      <c r="C88" s="259"/>
      <c r="D88" s="259"/>
      <c r="E88" s="259"/>
      <c r="F88" s="259"/>
      <c r="G88" s="259"/>
      <c r="H88" s="259"/>
      <c r="I88" s="259"/>
      <c r="J88" s="259"/>
      <c r="K88" s="259"/>
      <c r="L88" s="259"/>
      <c r="M88" s="259"/>
      <c r="N88" s="259"/>
      <c r="O88" s="260"/>
    </row>
    <row r="89" spans="1:15" x14ac:dyDescent="0.2">
      <c r="A89" s="264" t="s">
        <v>86</v>
      </c>
      <c r="B89" s="265"/>
      <c r="C89" s="265"/>
      <c r="D89" s="265"/>
      <c r="E89" s="265"/>
      <c r="F89" s="265"/>
      <c r="G89" s="265"/>
      <c r="H89" s="265"/>
      <c r="I89" s="265"/>
      <c r="J89" s="265"/>
      <c r="K89" s="265"/>
      <c r="L89" s="265"/>
      <c r="M89" s="265"/>
      <c r="N89" s="67">
        <f>ROUND(SUM(N76:N87),0)</f>
        <v>0</v>
      </c>
      <c r="O89" s="133">
        <f>ROUND(SUM(O76:O87),0)</f>
        <v>0</v>
      </c>
    </row>
    <row r="90" spans="1:15" x14ac:dyDescent="0.2">
      <c r="A90" s="304"/>
      <c r="B90" s="305"/>
      <c r="C90" s="305"/>
      <c r="D90" s="305"/>
      <c r="E90" s="305"/>
      <c r="F90" s="305"/>
      <c r="G90" s="305"/>
      <c r="H90" s="305"/>
      <c r="I90" s="305"/>
      <c r="J90" s="305"/>
      <c r="K90" s="305"/>
      <c r="L90" s="305"/>
      <c r="M90" s="305"/>
      <c r="N90" s="305"/>
      <c r="O90" s="306"/>
    </row>
    <row r="91" spans="1:15" x14ac:dyDescent="0.2">
      <c r="A91" s="264" t="s">
        <v>87</v>
      </c>
      <c r="B91" s="265"/>
      <c r="C91" s="265"/>
      <c r="D91" s="265"/>
      <c r="E91" s="265"/>
      <c r="F91" s="265"/>
      <c r="G91" s="265"/>
      <c r="H91" s="265"/>
      <c r="I91" s="265"/>
      <c r="J91" s="265"/>
      <c r="K91" s="265"/>
      <c r="L91" s="265"/>
      <c r="M91" s="265"/>
      <c r="N91" s="67">
        <f>SUM(N37+N42+N51+N57+N65+N73+N89)</f>
        <v>0</v>
      </c>
      <c r="O91" s="133">
        <f>SUM(O37+O42+O51+O57+O65+O73+O89)</f>
        <v>0</v>
      </c>
    </row>
    <row r="92" spans="1:15" x14ac:dyDescent="0.2">
      <c r="A92" s="307"/>
      <c r="B92" s="308"/>
      <c r="C92" s="308"/>
      <c r="D92" s="308"/>
      <c r="E92" s="308"/>
      <c r="F92" s="308"/>
      <c r="G92" s="308"/>
      <c r="H92" s="308"/>
      <c r="I92" s="308"/>
      <c r="J92" s="308"/>
      <c r="K92" s="308"/>
      <c r="L92" s="308"/>
      <c r="M92" s="308"/>
      <c r="N92" s="308"/>
      <c r="O92" s="309"/>
    </row>
    <row r="93" spans="1:15" x14ac:dyDescent="0.2">
      <c r="A93" s="307" t="s">
        <v>73</v>
      </c>
      <c r="B93" s="308"/>
      <c r="C93" s="308"/>
      <c r="D93" s="308"/>
      <c r="E93" s="308"/>
      <c r="F93" s="308"/>
      <c r="G93" s="308"/>
      <c r="H93" s="308"/>
      <c r="I93" s="308"/>
      <c r="J93" s="308"/>
      <c r="K93" s="308"/>
      <c r="L93" s="308"/>
      <c r="M93" s="308"/>
      <c r="N93" s="308"/>
      <c r="O93" s="309"/>
    </row>
    <row r="94" spans="1:15" x14ac:dyDescent="0.2">
      <c r="A94" s="131" t="s">
        <v>18</v>
      </c>
      <c r="B94" s="124" t="s">
        <v>74</v>
      </c>
      <c r="C94" s="122" t="s">
        <v>18</v>
      </c>
      <c r="D94" s="47" t="s">
        <v>204</v>
      </c>
      <c r="E94" s="104">
        <f>IFERROR(VLOOKUP(B94,Table5[],2,FALSE),"0")</f>
        <v>0.36699999999999999</v>
      </c>
      <c r="F94" s="310"/>
      <c r="G94" s="310"/>
      <c r="H94" s="47" t="s">
        <v>205</v>
      </c>
      <c r="I94" s="79">
        <f>IF(B94="On-Campus",SUM(N91-(N51+N42+N65+N84+N86)),N91)</f>
        <v>0</v>
      </c>
      <c r="J94" s="259" t="str">
        <f>IF(B94="On-Campus","MTDC","TDC")</f>
        <v>MTDC</v>
      </c>
      <c r="K94" s="259"/>
      <c r="L94" s="259"/>
      <c r="M94" s="259"/>
      <c r="N94" s="65">
        <f>ROUND(SUM(E94*I94),0)</f>
        <v>0</v>
      </c>
      <c r="O94" s="133">
        <f>ROUND((O91-(O42+O51+O65+O84+O86))*E94,0)</f>
        <v>0</v>
      </c>
    </row>
    <row r="95" spans="1:15" x14ac:dyDescent="0.2">
      <c r="A95" s="258"/>
      <c r="B95" s="259"/>
      <c r="C95" s="259"/>
      <c r="D95" s="259"/>
      <c r="E95" s="259"/>
      <c r="F95" s="259"/>
      <c r="G95" s="259"/>
      <c r="H95" s="259"/>
      <c r="I95" s="259"/>
      <c r="J95" s="259"/>
      <c r="K95" s="259"/>
      <c r="L95" s="259"/>
      <c r="M95" s="259"/>
      <c r="N95" s="259"/>
      <c r="O95" s="260"/>
    </row>
    <row r="96" spans="1:15" x14ac:dyDescent="0.2">
      <c r="A96" s="302" t="s">
        <v>88</v>
      </c>
      <c r="B96" s="303"/>
      <c r="C96" s="303"/>
      <c r="D96" s="303"/>
      <c r="E96" s="303"/>
      <c r="F96" s="303"/>
      <c r="G96" s="303"/>
      <c r="H96" s="303"/>
      <c r="I96" s="303"/>
      <c r="J96" s="303"/>
      <c r="K96" s="303"/>
      <c r="L96" s="303"/>
      <c r="M96" s="303"/>
      <c r="N96" s="80">
        <f>SUM(N91+N94)</f>
        <v>0</v>
      </c>
      <c r="O96" s="133">
        <f>SUM(O91+O94)</f>
        <v>0</v>
      </c>
    </row>
    <row r="97" spans="1:16" x14ac:dyDescent="0.2">
      <c r="A97" s="304" t="s">
        <v>70</v>
      </c>
      <c r="B97" s="305"/>
      <c r="C97" s="305"/>
      <c r="D97" s="305"/>
      <c r="E97" s="305"/>
      <c r="F97" s="305"/>
      <c r="G97" s="305"/>
      <c r="H97" s="305"/>
      <c r="I97" s="305"/>
      <c r="J97" s="305"/>
      <c r="K97" s="305"/>
      <c r="L97" s="305"/>
      <c r="M97" s="305"/>
      <c r="N97" s="305"/>
      <c r="O97" s="306"/>
    </row>
    <row r="98" spans="1:16" x14ac:dyDescent="0.2">
      <c r="A98" s="304"/>
      <c r="B98" s="305"/>
      <c r="C98" s="305"/>
      <c r="D98" s="305"/>
      <c r="E98" s="305"/>
      <c r="F98" s="305"/>
      <c r="G98" s="305"/>
      <c r="H98" s="305"/>
      <c r="I98" s="305"/>
      <c r="J98" s="305"/>
      <c r="K98" s="47"/>
      <c r="L98" s="81" t="s">
        <v>14</v>
      </c>
      <c r="M98" s="81"/>
      <c r="N98" s="256">
        <f>N96+O96</f>
        <v>0</v>
      </c>
      <c r="O98" s="257"/>
    </row>
    <row r="99" spans="1:16" x14ac:dyDescent="0.2">
      <c r="A99" s="250" t="s">
        <v>309</v>
      </c>
      <c r="B99" s="251"/>
      <c r="C99" s="251"/>
      <c r="D99" s="251"/>
      <c r="E99" s="251"/>
      <c r="F99" s="251"/>
      <c r="G99" s="251"/>
      <c r="H99" s="251"/>
      <c r="I99" s="251"/>
      <c r="J99" s="251"/>
      <c r="K99" s="251"/>
      <c r="L99" s="251"/>
      <c r="M99" s="251"/>
      <c r="N99" s="251"/>
      <c r="O99" s="252"/>
    </row>
    <row r="100" spans="1:16" ht="15" customHeight="1" x14ac:dyDescent="0.2">
      <c r="A100" s="250" t="s">
        <v>69</v>
      </c>
      <c r="B100" s="251"/>
      <c r="C100" s="251"/>
      <c r="D100" s="251"/>
      <c r="E100" s="251"/>
      <c r="F100" s="251"/>
      <c r="G100" s="251"/>
      <c r="H100" s="251"/>
      <c r="I100" s="251"/>
      <c r="J100" s="251"/>
      <c r="K100" s="251"/>
      <c r="L100" s="251"/>
      <c r="M100" s="251"/>
      <c r="N100" s="251"/>
      <c r="O100" s="252"/>
    </row>
    <row r="101" spans="1:16" x14ac:dyDescent="0.2">
      <c r="A101" s="250"/>
      <c r="B101" s="251"/>
      <c r="C101" s="251"/>
      <c r="D101" s="251"/>
      <c r="E101" s="251"/>
      <c r="F101" s="251"/>
      <c r="G101" s="251"/>
      <c r="H101" s="251"/>
      <c r="I101" s="251"/>
      <c r="J101" s="251"/>
      <c r="K101" s="251"/>
      <c r="L101" s="251"/>
      <c r="M101" s="251"/>
      <c r="N101" s="251"/>
      <c r="O101" s="252"/>
    </row>
    <row r="102" spans="1:16" x14ac:dyDescent="0.2">
      <c r="A102" s="250"/>
      <c r="B102" s="251"/>
      <c r="C102" s="251"/>
      <c r="D102" s="251"/>
      <c r="E102" s="251"/>
      <c r="F102" s="251"/>
      <c r="G102" s="251"/>
      <c r="H102" s="251"/>
      <c r="I102" s="251"/>
      <c r="J102" s="251"/>
      <c r="K102" s="251"/>
      <c r="L102" s="251"/>
      <c r="M102" s="251"/>
      <c r="N102" s="251"/>
      <c r="O102" s="252"/>
    </row>
    <row r="103" spans="1:16" x14ac:dyDescent="0.2">
      <c r="A103" s="250"/>
      <c r="B103" s="251"/>
      <c r="C103" s="251"/>
      <c r="D103" s="251"/>
      <c r="E103" s="251"/>
      <c r="F103" s="251"/>
      <c r="G103" s="251"/>
      <c r="H103" s="251"/>
      <c r="I103" s="251"/>
      <c r="J103" s="251"/>
      <c r="K103" s="251"/>
      <c r="L103" s="251"/>
      <c r="M103" s="251"/>
      <c r="N103" s="251"/>
      <c r="O103" s="252"/>
    </row>
    <row r="104" spans="1:16" x14ac:dyDescent="0.2">
      <c r="A104" s="250"/>
      <c r="B104" s="251"/>
      <c r="C104" s="251"/>
      <c r="D104" s="251"/>
      <c r="E104" s="251"/>
      <c r="F104" s="251"/>
      <c r="G104" s="251"/>
      <c r="H104" s="251"/>
      <c r="I104" s="251"/>
      <c r="J104" s="251"/>
      <c r="K104" s="251"/>
      <c r="L104" s="251"/>
      <c r="M104" s="251"/>
      <c r="N104" s="251"/>
      <c r="O104" s="252"/>
    </row>
    <row r="105" spans="1:16" x14ac:dyDescent="0.2">
      <c r="A105" s="250"/>
      <c r="B105" s="251"/>
      <c r="C105" s="251"/>
      <c r="D105" s="251"/>
      <c r="E105" s="251"/>
      <c r="F105" s="251"/>
      <c r="G105" s="251"/>
      <c r="H105" s="251"/>
      <c r="I105" s="251"/>
      <c r="J105" s="251"/>
      <c r="K105" s="251"/>
      <c r="L105" s="251"/>
      <c r="M105" s="251"/>
      <c r="N105" s="251"/>
      <c r="O105" s="252"/>
    </row>
    <row r="106" spans="1:16" x14ac:dyDescent="0.2">
      <c r="A106" s="253"/>
      <c r="B106" s="254"/>
      <c r="C106" s="254"/>
      <c r="D106" s="254"/>
      <c r="E106" s="254"/>
      <c r="F106" s="254"/>
      <c r="G106" s="254"/>
      <c r="H106" s="254"/>
      <c r="I106" s="254"/>
      <c r="J106" s="254"/>
      <c r="K106" s="254"/>
      <c r="L106" s="254"/>
      <c r="M106" s="254"/>
      <c r="N106" s="254"/>
      <c r="O106" s="255"/>
    </row>
    <row r="107" spans="1:16" x14ac:dyDescent="0.2">
      <c r="A107" s="11"/>
      <c r="B107" s="11"/>
      <c r="C107" s="11"/>
      <c r="D107" s="11"/>
      <c r="E107" s="11"/>
      <c r="F107" s="11"/>
      <c r="G107" s="11"/>
      <c r="H107" s="11"/>
      <c r="I107" s="11"/>
      <c r="J107" s="11"/>
      <c r="K107" s="11"/>
      <c r="L107" s="11"/>
      <c r="M107" s="11"/>
      <c r="N107" s="11"/>
      <c r="O107" s="11"/>
    </row>
    <row r="108" spans="1:16" x14ac:dyDescent="0.2">
      <c r="A108" s="11"/>
      <c r="B108" s="11"/>
      <c r="C108" s="11"/>
      <c r="D108" s="11"/>
      <c r="E108" s="11"/>
      <c r="F108" s="11"/>
      <c r="G108" s="11"/>
      <c r="H108" s="11"/>
      <c r="I108" s="11"/>
      <c r="J108" s="11"/>
      <c r="K108" s="11"/>
      <c r="L108" s="11"/>
      <c r="M108" s="11"/>
      <c r="N108" s="11"/>
      <c r="O108" s="11"/>
    </row>
    <row r="109" spans="1:16" x14ac:dyDescent="0.2">
      <c r="A109" s="11"/>
      <c r="B109" s="11"/>
      <c r="C109" s="11"/>
      <c r="D109" s="11"/>
      <c r="E109" s="11"/>
      <c r="F109" s="11"/>
      <c r="G109" s="11"/>
      <c r="H109" s="11"/>
      <c r="I109" s="11"/>
      <c r="J109" s="11"/>
      <c r="K109" s="11"/>
      <c r="L109" s="11"/>
      <c r="M109" s="11"/>
      <c r="N109" s="11"/>
      <c r="O109" s="11"/>
    </row>
    <row r="110" spans="1:16" x14ac:dyDescent="0.2">
      <c r="A110" s="11"/>
      <c r="B110" s="11"/>
      <c r="C110" s="11"/>
      <c r="D110" s="11"/>
      <c r="E110" s="11"/>
      <c r="F110" s="11"/>
      <c r="G110" s="11"/>
      <c r="H110" s="11"/>
      <c r="I110" s="11"/>
      <c r="J110" s="11"/>
      <c r="K110" s="11"/>
      <c r="L110" s="11"/>
      <c r="M110" s="11"/>
      <c r="N110" s="11"/>
      <c r="O110" s="11"/>
      <c r="P110" s="12"/>
    </row>
    <row r="111" spans="1:16" x14ac:dyDescent="0.2">
      <c r="A111" s="11"/>
      <c r="B111" s="11"/>
      <c r="C111" s="11"/>
      <c r="D111" s="11"/>
      <c r="E111" s="11"/>
      <c r="F111" s="11"/>
      <c r="G111" s="11"/>
      <c r="H111" s="11"/>
      <c r="I111" s="11"/>
      <c r="J111" s="11"/>
      <c r="K111" s="11"/>
      <c r="L111" s="11"/>
      <c r="M111" s="11"/>
      <c r="N111" s="11"/>
      <c r="O111" s="11"/>
      <c r="P111" s="12"/>
    </row>
    <row r="112" spans="1:16" x14ac:dyDescent="0.2">
      <c r="A112" s="11"/>
      <c r="B112" s="11"/>
      <c r="C112" s="11"/>
      <c r="D112" s="11"/>
      <c r="E112" s="11"/>
      <c r="F112" s="11"/>
      <c r="G112" s="11"/>
      <c r="H112" s="11"/>
      <c r="I112" s="11"/>
      <c r="J112" s="11"/>
      <c r="K112" s="11"/>
      <c r="L112" s="11"/>
      <c r="M112" s="11"/>
      <c r="N112" s="11"/>
      <c r="O112" s="11"/>
      <c r="P112" s="12"/>
    </row>
    <row r="113" spans="1:16" x14ac:dyDescent="0.2">
      <c r="A113" s="11"/>
      <c r="B113" s="11"/>
      <c r="C113" s="11"/>
      <c r="D113" s="11"/>
      <c r="E113" s="11"/>
      <c r="F113" s="11"/>
      <c r="G113" s="11"/>
      <c r="H113" s="11"/>
      <c r="I113" s="11"/>
      <c r="J113" s="11"/>
      <c r="K113" s="11"/>
      <c r="L113" s="11"/>
      <c r="M113" s="11"/>
      <c r="N113" s="11"/>
      <c r="O113" s="11"/>
      <c r="P113" s="12"/>
    </row>
    <row r="114" spans="1:16" x14ac:dyDescent="0.2">
      <c r="A114" s="11"/>
      <c r="B114" s="11"/>
      <c r="C114" s="11"/>
      <c r="D114" s="11"/>
      <c r="E114" s="11"/>
      <c r="F114" s="11"/>
      <c r="G114" s="11"/>
      <c r="H114" s="11"/>
      <c r="I114" s="11"/>
      <c r="J114" s="11"/>
      <c r="K114" s="11"/>
      <c r="L114" s="11"/>
      <c r="M114" s="11"/>
      <c r="N114" s="11"/>
      <c r="O114" s="11"/>
      <c r="P114" s="12"/>
    </row>
    <row r="115" spans="1:16" x14ac:dyDescent="0.2">
      <c r="A115" s="13"/>
      <c r="J115" s="12"/>
      <c r="K115" s="12"/>
      <c r="L115" s="12"/>
      <c r="N115" s="12"/>
      <c r="O115" s="12"/>
      <c r="P115" s="12"/>
    </row>
    <row r="116" spans="1:16" x14ac:dyDescent="0.2">
      <c r="A116" s="13"/>
      <c r="J116" s="12"/>
      <c r="K116" s="12"/>
      <c r="L116" s="12"/>
      <c r="N116" s="12"/>
      <c r="O116" s="12"/>
      <c r="P116" s="12"/>
    </row>
    <row r="117" spans="1:16" x14ac:dyDescent="0.2">
      <c r="A117" s="13"/>
      <c r="J117" s="12"/>
      <c r="K117" s="12"/>
      <c r="L117" s="12"/>
      <c r="N117" s="12"/>
    </row>
    <row r="118" spans="1:16" x14ac:dyDescent="0.2">
      <c r="A118" s="13"/>
      <c r="J118" s="12"/>
      <c r="K118" s="12"/>
      <c r="L118" s="12"/>
      <c r="N118" s="12"/>
      <c r="O118" s="12"/>
      <c r="P118" s="12"/>
    </row>
    <row r="119" spans="1:16" x14ac:dyDescent="0.2">
      <c r="A119" s="13"/>
      <c r="J119" s="12"/>
      <c r="K119" s="12"/>
      <c r="L119" s="12"/>
      <c r="N119" s="12"/>
    </row>
    <row r="120" spans="1:16" x14ac:dyDescent="0.2">
      <c r="A120" s="13"/>
      <c r="F120" s="12"/>
      <c r="H120" s="12"/>
      <c r="I120" s="12"/>
      <c r="J120" s="12"/>
      <c r="K120" s="12"/>
      <c r="L120" s="12"/>
      <c r="N120" s="12"/>
      <c r="O120" s="12"/>
      <c r="P120" s="12"/>
    </row>
    <row r="121" spans="1:16" x14ac:dyDescent="0.2">
      <c r="J121" s="12"/>
      <c r="K121" s="12"/>
      <c r="L121" s="12"/>
      <c r="N121" s="12"/>
    </row>
    <row r="122" spans="1:16" x14ac:dyDescent="0.2">
      <c r="J122" s="12"/>
      <c r="K122" s="12"/>
      <c r="L122" s="12"/>
      <c r="N122" s="12"/>
      <c r="O122" s="12"/>
      <c r="P122" s="12"/>
    </row>
  </sheetData>
  <mergeCells count="144">
    <mergeCell ref="B85:D85"/>
    <mergeCell ref="B86:D86"/>
    <mergeCell ref="E85:M85"/>
    <mergeCell ref="E86:M86"/>
    <mergeCell ref="B25:C25"/>
    <mergeCell ref="E77:M77"/>
    <mergeCell ref="K28:M28"/>
    <mergeCell ref="K29:M29"/>
    <mergeCell ref="K31:M31"/>
    <mergeCell ref="K32:M32"/>
    <mergeCell ref="K33:M33"/>
    <mergeCell ref="B82:D82"/>
    <mergeCell ref="B83:D83"/>
    <mergeCell ref="B84:D84"/>
    <mergeCell ref="E76:M76"/>
    <mergeCell ref="E78:M78"/>
    <mergeCell ref="E79:M79"/>
    <mergeCell ref="E82:M82"/>
    <mergeCell ref="E83:M83"/>
    <mergeCell ref="E84:M84"/>
    <mergeCell ref="B80:D80"/>
    <mergeCell ref="B81:D81"/>
    <mergeCell ref="E80:M80"/>
    <mergeCell ref="E81:M81"/>
    <mergeCell ref="A2:I2"/>
    <mergeCell ref="J2:K2"/>
    <mergeCell ref="L2:O2"/>
    <mergeCell ref="C3:I3"/>
    <mergeCell ref="J3:K3"/>
    <mergeCell ref="L3:O3"/>
    <mergeCell ref="C4:I4"/>
    <mergeCell ref="J4:K4"/>
    <mergeCell ref="L4:O4"/>
    <mergeCell ref="K14:L14"/>
    <mergeCell ref="K23:L23"/>
    <mergeCell ref="K27:M27"/>
    <mergeCell ref="G31:I31"/>
    <mergeCell ref="A73:M73"/>
    <mergeCell ref="A41:O41"/>
    <mergeCell ref="A42:M42"/>
    <mergeCell ref="A43:O43"/>
    <mergeCell ref="C44:O44"/>
    <mergeCell ref="B45:H45"/>
    <mergeCell ref="A66:O66"/>
    <mergeCell ref="A50:O50"/>
    <mergeCell ref="A56:O56"/>
    <mergeCell ref="I63:M63"/>
    <mergeCell ref="C71:H71"/>
    <mergeCell ref="I71:M71"/>
    <mergeCell ref="A72:O72"/>
    <mergeCell ref="C69:H69"/>
    <mergeCell ref="I69:M69"/>
    <mergeCell ref="C67:O67"/>
    <mergeCell ref="C70:H70"/>
    <mergeCell ref="C68:H68"/>
    <mergeCell ref="A64:O64"/>
    <mergeCell ref="I68:M68"/>
    <mergeCell ref="G17:H17"/>
    <mergeCell ref="G18:H18"/>
    <mergeCell ref="G19:H19"/>
    <mergeCell ref="A99:O99"/>
    <mergeCell ref="A96:M96"/>
    <mergeCell ref="A97:O97"/>
    <mergeCell ref="A91:M91"/>
    <mergeCell ref="A92:O92"/>
    <mergeCell ref="A93:O93"/>
    <mergeCell ref="A95:O95"/>
    <mergeCell ref="F94:G94"/>
    <mergeCell ref="J94:M94"/>
    <mergeCell ref="A98:J98"/>
    <mergeCell ref="C60:H60"/>
    <mergeCell ref="C61:H61"/>
    <mergeCell ref="B87:D87"/>
    <mergeCell ref="E87:M87"/>
    <mergeCell ref="A88:O88"/>
    <mergeCell ref="A89:M89"/>
    <mergeCell ref="A90:O90"/>
    <mergeCell ref="B76:D76"/>
    <mergeCell ref="B78:D78"/>
    <mergeCell ref="B79:D79"/>
    <mergeCell ref="I70:M70"/>
    <mergeCell ref="B77:D77"/>
    <mergeCell ref="K25:M25"/>
    <mergeCell ref="B54:M54"/>
    <mergeCell ref="B55:M55"/>
    <mergeCell ref="A57:M57"/>
    <mergeCell ref="A58:O58"/>
    <mergeCell ref="C59:O59"/>
    <mergeCell ref="I60:M60"/>
    <mergeCell ref="I61:M61"/>
    <mergeCell ref="I62:M62"/>
    <mergeCell ref="G32:I32"/>
    <mergeCell ref="G33:I33"/>
    <mergeCell ref="I49:M49"/>
    <mergeCell ref="F40:M40"/>
    <mergeCell ref="C62:H62"/>
    <mergeCell ref="A1:O1"/>
    <mergeCell ref="A36:I36"/>
    <mergeCell ref="K36:L36"/>
    <mergeCell ref="F39:O39"/>
    <mergeCell ref="A35:I35"/>
    <mergeCell ref="A51:M51"/>
    <mergeCell ref="A52:O52"/>
    <mergeCell ref="C53:O53"/>
    <mergeCell ref="B46:H46"/>
    <mergeCell ref="B47:H47"/>
    <mergeCell ref="B48:H48"/>
    <mergeCell ref="B49:H49"/>
    <mergeCell ref="I47:M47"/>
    <mergeCell ref="I48:M48"/>
    <mergeCell ref="B39:C39"/>
    <mergeCell ref="B40:C40"/>
    <mergeCell ref="B32:C32"/>
    <mergeCell ref="B33:C33"/>
    <mergeCell ref="B31:C31"/>
    <mergeCell ref="A13:O13"/>
    <mergeCell ref="G20:H20"/>
    <mergeCell ref="G21:H21"/>
    <mergeCell ref="K26:M26"/>
    <mergeCell ref="G16:H16"/>
    <mergeCell ref="A100:O106"/>
    <mergeCell ref="N98:O98"/>
    <mergeCell ref="A24:O24"/>
    <mergeCell ref="A5:O5"/>
    <mergeCell ref="A14:I14"/>
    <mergeCell ref="A30:O30"/>
    <mergeCell ref="B26:C26"/>
    <mergeCell ref="B27:C27"/>
    <mergeCell ref="B28:C28"/>
    <mergeCell ref="B29:C29"/>
    <mergeCell ref="A15:O15"/>
    <mergeCell ref="A74:O74"/>
    <mergeCell ref="A22:O22"/>
    <mergeCell ref="A23:I23"/>
    <mergeCell ref="A34:O34"/>
    <mergeCell ref="K37:L37"/>
    <mergeCell ref="A37:I37"/>
    <mergeCell ref="A38:O38"/>
    <mergeCell ref="I45:M45"/>
    <mergeCell ref="I46:M46"/>
    <mergeCell ref="K35:M35"/>
    <mergeCell ref="A65:M65"/>
    <mergeCell ref="C75:O75"/>
    <mergeCell ref="C63:H63"/>
  </mergeCells>
  <phoneticPr fontId="2" type="noConversion"/>
  <printOptions horizontalCentered="1" verticalCentered="1" gridLines="1"/>
  <pageMargins left="0.39" right="0.21" top="0.52" bottom="0.38" header="0.34" footer="0.52"/>
  <pageSetup scale="80" fitToHeight="2" orientation="landscape" r:id="rId1"/>
  <headerFooter>
    <oddHeader>&amp;C&amp;"Tahoma,Regular"University of Northern Iowa Office of Research and Sponsored Programs</oddHeader>
  </headerFooter>
  <colBreaks count="1" manualBreakCount="1">
    <brk id="3" max="96" man="1"/>
  </colBreaks>
  <ignoredErrors>
    <ignoredError sqref="E12 E8 E9 E10 E11 N32:N33 N54:N55 E94 J94 F17:F21" unlockedFormula="1"/>
    <ignoredError sqref="N8:N12" evalError="1"/>
  </ignoredErrors>
  <extLst>
    <ext xmlns:x14="http://schemas.microsoft.com/office/spreadsheetml/2009/9/main" uri="{CCE6A557-97BC-4b89-ADB6-D9C93CAAB3DF}">
      <x14:dataValidations xmlns:xm="http://schemas.microsoft.com/office/excel/2006/main" count="3">
        <x14:dataValidation type="list" allowBlank="1" showInputMessage="1" showErrorMessage="1" xr:uid="{179D7675-F298-4262-810E-E56E1DF9BA2A}">
          <x14:formula1>
            <xm:f>Lists!$A$4:$A$18</xm:f>
          </x14:formula1>
          <xm:sqref>C17:C21</xm:sqref>
        </x14:dataValidation>
        <x14:dataValidation type="list" allowBlank="1" showInputMessage="1" showErrorMessage="1" xr:uid="{00000000-0002-0000-0100-000001000000}">
          <x14:formula1>
            <xm:f>Lists!$D$25:$D$30</xm:f>
          </x14:formula1>
          <xm:sqref>B94</xm:sqref>
        </x14:dataValidation>
        <x14:dataValidation type="list" allowBlank="1" showInputMessage="1" showErrorMessage="1" xr:uid="{A82E7F25-E031-40AB-97FE-DB146052CD30}">
          <x14:formula1>
            <xm:f>Lists!$A$2:$A$7</xm:f>
          </x14:formula1>
          <xm:sqref>C7:C12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22"/>
  <sheetViews>
    <sheetView zoomScale="160" zoomScaleNormal="160" zoomScaleSheetLayoutView="90" workbookViewId="0">
      <selection activeCell="F7" sqref="F7"/>
    </sheetView>
  </sheetViews>
  <sheetFormatPr defaultColWidth="15.42578125" defaultRowHeight="12" x14ac:dyDescent="0.2"/>
  <cols>
    <col min="1" max="1" width="3.7109375" style="53" customWidth="1"/>
    <col min="2" max="2" width="21.28515625" style="47" customWidth="1"/>
    <col min="3" max="3" width="20.7109375" style="47" customWidth="1"/>
    <col min="4" max="4" width="9.42578125" style="47" customWidth="1"/>
    <col min="5" max="5" width="8.42578125" style="47" customWidth="1"/>
    <col min="6" max="6" width="9.28515625" style="47" customWidth="1"/>
    <col min="7" max="7" width="8.42578125" style="85" customWidth="1"/>
    <col min="8" max="8" width="8" style="47" customWidth="1"/>
    <col min="9" max="9" width="12" style="47" customWidth="1"/>
    <col min="10" max="10" width="10.5703125" style="47" customWidth="1"/>
    <col min="11" max="11" width="8.28515625" style="47" customWidth="1"/>
    <col min="12" max="12" width="8.5703125" style="47" customWidth="1"/>
    <col min="13" max="13" width="9.7109375" style="86" customWidth="1"/>
    <col min="14" max="14" width="10.7109375" style="47" customWidth="1"/>
    <col min="15" max="15" width="10.28515625" style="47" customWidth="1"/>
    <col min="16" max="16" width="18.42578125" style="47" customWidth="1"/>
    <col min="17" max="16384" width="15.42578125" style="47"/>
  </cols>
  <sheetData>
    <row r="1" spans="1:15" ht="21.75" customHeight="1" x14ac:dyDescent="0.2">
      <c r="A1" s="275" t="s">
        <v>78</v>
      </c>
      <c r="B1" s="275"/>
      <c r="C1" s="275"/>
      <c r="D1" s="275"/>
      <c r="E1" s="275"/>
      <c r="F1" s="275"/>
      <c r="G1" s="275"/>
      <c r="H1" s="275"/>
      <c r="I1" s="275"/>
      <c r="J1" s="275"/>
      <c r="K1" s="275"/>
      <c r="L1" s="275"/>
      <c r="M1" s="275"/>
      <c r="N1" s="275"/>
      <c r="O1" s="275"/>
    </row>
    <row r="2" spans="1:15" ht="13.15" customHeight="1" x14ac:dyDescent="0.2">
      <c r="A2" s="337" t="s">
        <v>44</v>
      </c>
      <c r="B2" s="338"/>
      <c r="C2" s="338"/>
      <c r="D2" s="338"/>
      <c r="E2" s="338"/>
      <c r="F2" s="338"/>
      <c r="G2" s="338"/>
      <c r="H2" s="338"/>
      <c r="I2" s="339"/>
      <c r="J2" s="340" t="s">
        <v>49</v>
      </c>
      <c r="K2" s="341"/>
      <c r="L2" s="342">
        <f>'Year One'!L2:O2</f>
        <v>0</v>
      </c>
      <c r="M2" s="343"/>
      <c r="N2" s="343"/>
      <c r="O2" s="344"/>
    </row>
    <row r="3" spans="1:15" x14ac:dyDescent="0.2">
      <c r="B3" s="54" t="s">
        <v>45</v>
      </c>
      <c r="C3" s="342">
        <f>'Year One'!C3:I3</f>
        <v>0</v>
      </c>
      <c r="D3" s="343"/>
      <c r="E3" s="343"/>
      <c r="F3" s="343"/>
      <c r="G3" s="343"/>
      <c r="H3" s="343"/>
      <c r="I3" s="344"/>
      <c r="J3" s="345" t="s">
        <v>47</v>
      </c>
      <c r="K3" s="346"/>
      <c r="L3" s="342">
        <f>'Year One'!L3:O3</f>
        <v>0</v>
      </c>
      <c r="M3" s="343"/>
      <c r="N3" s="343"/>
      <c r="O3" s="344"/>
    </row>
    <row r="4" spans="1:15" x14ac:dyDescent="0.2">
      <c r="B4" s="125" t="s">
        <v>46</v>
      </c>
      <c r="C4" s="342" t="s">
        <v>301</v>
      </c>
      <c r="D4" s="343"/>
      <c r="E4" s="343"/>
      <c r="F4" s="343"/>
      <c r="G4" s="343"/>
      <c r="H4" s="343"/>
      <c r="I4" s="344"/>
      <c r="J4" s="347" t="s">
        <v>48</v>
      </c>
      <c r="K4" s="348"/>
      <c r="L4" s="342">
        <f>'Year One'!L4:O4</f>
        <v>0</v>
      </c>
      <c r="M4" s="343"/>
      <c r="N4" s="343"/>
      <c r="O4" s="344"/>
    </row>
    <row r="5" spans="1:15" x14ac:dyDescent="0.2">
      <c r="A5" s="262"/>
      <c r="B5" s="262"/>
      <c r="C5" s="262"/>
      <c r="D5" s="262"/>
      <c r="E5" s="262"/>
      <c r="F5" s="262"/>
      <c r="G5" s="262"/>
      <c r="H5" s="262"/>
      <c r="I5" s="262"/>
      <c r="J5" s="262"/>
      <c r="K5" s="262"/>
      <c r="L5" s="262"/>
      <c r="M5" s="262"/>
      <c r="N5" s="262"/>
      <c r="O5" s="262"/>
    </row>
    <row r="6" spans="1:15" s="58" customFormat="1" ht="36" x14ac:dyDescent="0.2">
      <c r="A6" s="55"/>
      <c r="B6" s="56" t="s">
        <v>24</v>
      </c>
      <c r="C6" s="56" t="s">
        <v>143</v>
      </c>
      <c r="D6" s="57" t="s">
        <v>90</v>
      </c>
      <c r="E6" s="57" t="s">
        <v>186</v>
      </c>
      <c r="F6" s="57" t="s">
        <v>28</v>
      </c>
      <c r="G6" s="108" t="s">
        <v>43</v>
      </c>
      <c r="H6" s="57" t="s">
        <v>187</v>
      </c>
      <c r="I6" s="109" t="s">
        <v>144</v>
      </c>
      <c r="J6" s="110" t="s">
        <v>20</v>
      </c>
      <c r="K6" s="123" t="s">
        <v>189</v>
      </c>
      <c r="L6" s="123" t="s">
        <v>91</v>
      </c>
      <c r="M6" s="110" t="s">
        <v>21</v>
      </c>
      <c r="N6" s="111" t="s">
        <v>246</v>
      </c>
      <c r="O6" s="111" t="s">
        <v>160</v>
      </c>
    </row>
    <row r="7" spans="1:15" x14ac:dyDescent="0.2">
      <c r="A7" s="122">
        <v>1</v>
      </c>
      <c r="B7" s="122" t="str">
        <f>'Year One'!B7</f>
        <v>insert name</v>
      </c>
      <c r="C7" s="122" t="str">
        <f>'Year One'!C7</f>
        <v xml:space="preserve">Unit Faculty </v>
      </c>
      <c r="D7" s="106">
        <v>0</v>
      </c>
      <c r="E7" s="60">
        <f>D7*9</f>
        <v>0</v>
      </c>
      <c r="F7" s="106">
        <v>0</v>
      </c>
      <c r="G7" s="61"/>
      <c r="H7" s="60">
        <f>F7*G7</f>
        <v>0</v>
      </c>
      <c r="I7" s="62">
        <f>'Year One'!I6:L7*1.03</f>
        <v>0</v>
      </c>
      <c r="J7" s="63">
        <f>ROUND((I7*D7)+(I7/9*G7*F7),0)</f>
        <v>0</v>
      </c>
      <c r="K7" s="64">
        <f>'Year One'!K7*1.02</f>
        <v>0.4284</v>
      </c>
      <c r="L7" s="64">
        <v>0.18</v>
      </c>
      <c r="M7" s="63">
        <f>ROUND(((D7*I7)*K7)+(I7/9*F7*G7)*L7,0)</f>
        <v>0</v>
      </c>
      <c r="N7" s="65">
        <f t="shared" ref="N7:N12" si="0">J7+M7</f>
        <v>0</v>
      </c>
      <c r="O7" s="119">
        <f>'Cost Share'!N38</f>
        <v>0</v>
      </c>
    </row>
    <row r="8" spans="1:15" x14ac:dyDescent="0.2">
      <c r="A8" s="122">
        <v>2</v>
      </c>
      <c r="B8" s="122" t="str">
        <f>'Year One'!B8</f>
        <v>insert name</v>
      </c>
      <c r="C8" s="122" t="str">
        <f>'Year One'!C8</f>
        <v xml:space="preserve">Unit Faculty </v>
      </c>
      <c r="D8" s="106">
        <v>0</v>
      </c>
      <c r="E8" s="60">
        <f t="shared" ref="E8:E12" si="1">D8*9</f>
        <v>0</v>
      </c>
      <c r="F8" s="106">
        <v>0</v>
      </c>
      <c r="G8" s="61"/>
      <c r="H8" s="60">
        <f t="shared" ref="H8:H12" si="2">F8*G8</f>
        <v>0</v>
      </c>
      <c r="I8" s="62">
        <f>'Year One'!I7:L8*1.03</f>
        <v>0</v>
      </c>
      <c r="J8" s="63">
        <f t="shared" ref="J8:J12" si="3">ROUND((I8*D8)+(I8/9*G8*F8),0)</f>
        <v>0</v>
      </c>
      <c r="K8" s="64">
        <f>'Year One'!K8*1.02</f>
        <v>0.4284</v>
      </c>
      <c r="L8" s="64">
        <v>0.18</v>
      </c>
      <c r="M8" s="63">
        <f t="shared" ref="M8:M12" si="4">ROUND(((D8*I8)*K8)+(I8/9*F8*G8)*L8,0)</f>
        <v>0</v>
      </c>
      <c r="N8" s="65">
        <f t="shared" si="0"/>
        <v>0</v>
      </c>
      <c r="O8" s="119">
        <f>'Cost Share'!N39</f>
        <v>0</v>
      </c>
    </row>
    <row r="9" spans="1:15" x14ac:dyDescent="0.2">
      <c r="A9" s="122">
        <v>3</v>
      </c>
      <c r="B9" s="122" t="str">
        <f>'Year One'!B9</f>
        <v>insert name</v>
      </c>
      <c r="C9" s="122" t="str">
        <f>'Year One'!C9</f>
        <v xml:space="preserve">Unit Faculty </v>
      </c>
      <c r="D9" s="106">
        <v>0</v>
      </c>
      <c r="E9" s="60">
        <f t="shared" si="1"/>
        <v>0</v>
      </c>
      <c r="F9" s="106">
        <v>0</v>
      </c>
      <c r="G9" s="61"/>
      <c r="H9" s="60">
        <f t="shared" si="2"/>
        <v>0</v>
      </c>
      <c r="I9" s="62">
        <f>'Year One'!I8:L9*1.03</f>
        <v>0</v>
      </c>
      <c r="J9" s="63">
        <f t="shared" si="3"/>
        <v>0</v>
      </c>
      <c r="K9" s="64">
        <f>'Year One'!K9*1.02</f>
        <v>0.4284</v>
      </c>
      <c r="L9" s="64">
        <v>0.18</v>
      </c>
      <c r="M9" s="63">
        <f t="shared" si="4"/>
        <v>0</v>
      </c>
      <c r="N9" s="65">
        <f t="shared" si="0"/>
        <v>0</v>
      </c>
      <c r="O9" s="119">
        <f>'Cost Share'!N40</f>
        <v>0</v>
      </c>
    </row>
    <row r="10" spans="1:15" x14ac:dyDescent="0.2">
      <c r="A10" s="122">
        <v>4</v>
      </c>
      <c r="B10" s="122" t="str">
        <f>'Year One'!B10</f>
        <v>insert name</v>
      </c>
      <c r="C10" s="122" t="str">
        <f>'Year One'!C10</f>
        <v xml:space="preserve">Unit Faculty </v>
      </c>
      <c r="D10" s="106">
        <v>0</v>
      </c>
      <c r="E10" s="60">
        <f t="shared" si="1"/>
        <v>0</v>
      </c>
      <c r="F10" s="106">
        <v>0</v>
      </c>
      <c r="G10" s="61"/>
      <c r="H10" s="60">
        <f t="shared" si="2"/>
        <v>0</v>
      </c>
      <c r="I10" s="62">
        <f>'Year One'!I9:L10*1.03</f>
        <v>0</v>
      </c>
      <c r="J10" s="63">
        <f t="shared" si="3"/>
        <v>0</v>
      </c>
      <c r="K10" s="64">
        <f>'Year One'!K10*1.02</f>
        <v>0.4284</v>
      </c>
      <c r="L10" s="64">
        <v>0.18</v>
      </c>
      <c r="M10" s="63">
        <f t="shared" si="4"/>
        <v>0</v>
      </c>
      <c r="N10" s="65">
        <f t="shared" si="0"/>
        <v>0</v>
      </c>
      <c r="O10" s="119">
        <f>'Cost Share'!N41</f>
        <v>0</v>
      </c>
    </row>
    <row r="11" spans="1:15" x14ac:dyDescent="0.2">
      <c r="A11" s="122">
        <v>5</v>
      </c>
      <c r="B11" s="122" t="str">
        <f>'Year One'!B11</f>
        <v>insert name</v>
      </c>
      <c r="C11" s="122" t="str">
        <f>'Year One'!C11</f>
        <v xml:space="preserve">Unit Faculty </v>
      </c>
      <c r="D11" s="106">
        <v>0</v>
      </c>
      <c r="E11" s="60">
        <f t="shared" si="1"/>
        <v>0</v>
      </c>
      <c r="F11" s="106">
        <v>0</v>
      </c>
      <c r="G11" s="61"/>
      <c r="H11" s="60">
        <f t="shared" si="2"/>
        <v>0</v>
      </c>
      <c r="I11" s="62">
        <f>'Year One'!I10:L11*1.03</f>
        <v>0</v>
      </c>
      <c r="J11" s="63">
        <f t="shared" si="3"/>
        <v>0</v>
      </c>
      <c r="K11" s="64">
        <f>'Year One'!K11*1.02</f>
        <v>0.4284</v>
      </c>
      <c r="L11" s="64">
        <v>0.18</v>
      </c>
      <c r="M11" s="63">
        <f t="shared" si="4"/>
        <v>0</v>
      </c>
      <c r="N11" s="65">
        <f t="shared" si="0"/>
        <v>0</v>
      </c>
      <c r="O11" s="119">
        <f>'Cost Share'!N42</f>
        <v>0</v>
      </c>
    </row>
    <row r="12" spans="1:15" x14ac:dyDescent="0.2">
      <c r="A12" s="122">
        <v>6</v>
      </c>
      <c r="B12" s="122" t="str">
        <f>'Year One'!B12</f>
        <v>insert name</v>
      </c>
      <c r="C12" s="122" t="str">
        <f>'Year One'!C12</f>
        <v xml:space="preserve">Unit Faculty </v>
      </c>
      <c r="D12" s="106">
        <v>0</v>
      </c>
      <c r="E12" s="60">
        <f t="shared" si="1"/>
        <v>0</v>
      </c>
      <c r="F12" s="106">
        <v>0</v>
      </c>
      <c r="G12" s="61"/>
      <c r="H12" s="60">
        <f t="shared" si="2"/>
        <v>0</v>
      </c>
      <c r="I12" s="62">
        <f>'Year One'!I11:L12*1.03</f>
        <v>0</v>
      </c>
      <c r="J12" s="63">
        <f t="shared" si="3"/>
        <v>0</v>
      </c>
      <c r="K12" s="64">
        <f>'Year One'!K12*1.02</f>
        <v>0.4284</v>
      </c>
      <c r="L12" s="64">
        <v>0.18</v>
      </c>
      <c r="M12" s="63">
        <f t="shared" si="4"/>
        <v>0</v>
      </c>
      <c r="N12" s="65">
        <f t="shared" si="0"/>
        <v>0</v>
      </c>
      <c r="O12" s="119">
        <f>'Cost Share'!N43</f>
        <v>0</v>
      </c>
    </row>
    <row r="13" spans="1:15" x14ac:dyDescent="0.2">
      <c r="A13" s="279"/>
      <c r="B13" s="277"/>
      <c r="C13" s="277"/>
      <c r="D13" s="277"/>
      <c r="E13" s="277"/>
      <c r="F13" s="277"/>
      <c r="G13" s="277"/>
      <c r="H13" s="277"/>
      <c r="I13" s="277"/>
      <c r="J13" s="277"/>
      <c r="K13" s="277"/>
      <c r="L13" s="277"/>
      <c r="M13" s="277"/>
      <c r="N13" s="277"/>
      <c r="O13" s="278"/>
    </row>
    <row r="14" spans="1:15" x14ac:dyDescent="0.2">
      <c r="A14" s="265" t="s">
        <v>79</v>
      </c>
      <c r="B14" s="265"/>
      <c r="C14" s="265"/>
      <c r="D14" s="265"/>
      <c r="E14" s="265"/>
      <c r="F14" s="265"/>
      <c r="G14" s="265"/>
      <c r="H14" s="265"/>
      <c r="I14" s="265"/>
      <c r="J14" s="67">
        <f>SUM(J7:J12)</f>
        <v>0</v>
      </c>
      <c r="K14" s="311"/>
      <c r="L14" s="312"/>
      <c r="M14" s="68">
        <f>SUM(M7:M12)</f>
        <v>0</v>
      </c>
      <c r="N14" s="67">
        <f>SUM(N7:N12)</f>
        <v>0</v>
      </c>
      <c r="O14" s="120">
        <f>SUM(O7:O12)</f>
        <v>0</v>
      </c>
    </row>
    <row r="15" spans="1:15" x14ac:dyDescent="0.2">
      <c r="A15" s="259"/>
      <c r="B15" s="259"/>
      <c r="C15" s="259"/>
      <c r="D15" s="259"/>
      <c r="E15" s="259"/>
      <c r="F15" s="259"/>
      <c r="G15" s="259"/>
      <c r="H15" s="259"/>
      <c r="I15" s="259"/>
      <c r="J15" s="259"/>
      <c r="K15" s="259"/>
      <c r="L15" s="259"/>
      <c r="M15" s="259"/>
      <c r="N15" s="259"/>
      <c r="O15" s="259"/>
    </row>
    <row r="16" spans="1:15" s="58" customFormat="1" ht="24" x14ac:dyDescent="0.2">
      <c r="B16" s="56" t="s">
        <v>19</v>
      </c>
      <c r="C16" s="56" t="s">
        <v>143</v>
      </c>
      <c r="D16" s="112" t="s">
        <v>190</v>
      </c>
      <c r="E16" s="111" t="s">
        <v>43</v>
      </c>
      <c r="F16" s="112" t="s">
        <v>13</v>
      </c>
      <c r="G16" s="294"/>
      <c r="H16" s="295"/>
      <c r="I16" s="109" t="s">
        <v>144</v>
      </c>
      <c r="J16" s="110" t="s">
        <v>20</v>
      </c>
      <c r="K16" s="123" t="s">
        <v>16</v>
      </c>
      <c r="L16" s="123"/>
      <c r="M16" s="110" t="s">
        <v>21</v>
      </c>
      <c r="N16" s="111" t="s">
        <v>246</v>
      </c>
      <c r="O16" s="111" t="s">
        <v>160</v>
      </c>
    </row>
    <row r="17" spans="1:15" x14ac:dyDescent="0.2">
      <c r="A17" s="122">
        <v>1</v>
      </c>
      <c r="B17" s="122" t="str">
        <f>'Year One'!B17</f>
        <v>insert name</v>
      </c>
      <c r="C17" s="122" t="str">
        <f>'Year One'!C17</f>
        <v>P&amp;S Salary &amp; Hourly</v>
      </c>
      <c r="D17" s="106">
        <v>0</v>
      </c>
      <c r="E17" s="40"/>
      <c r="F17" s="69">
        <f>D17*E17</f>
        <v>0</v>
      </c>
      <c r="G17" s="294"/>
      <c r="H17" s="295"/>
      <c r="I17" s="62">
        <f>'Year One'!I17*1.03</f>
        <v>0</v>
      </c>
      <c r="J17" s="70">
        <f>ROUND(I17/12*D17*E17,0)</f>
        <v>0</v>
      </c>
      <c r="K17" s="64">
        <f>'Year One'!K17*1.02</f>
        <v>0.44880000000000003</v>
      </c>
      <c r="L17" s="123"/>
      <c r="M17" s="65">
        <f>ROUND(J17*K17,0)</f>
        <v>0</v>
      </c>
      <c r="N17" s="65">
        <f>J17+M17</f>
        <v>0</v>
      </c>
      <c r="O17" s="119">
        <f>'Cost Share'!N48</f>
        <v>0</v>
      </c>
    </row>
    <row r="18" spans="1:15" x14ac:dyDescent="0.2">
      <c r="A18" s="122">
        <v>2</v>
      </c>
      <c r="B18" s="122" t="str">
        <f>'Year One'!B18</f>
        <v>insert name</v>
      </c>
      <c r="C18" s="122" t="str">
        <f>'Year One'!C18</f>
        <v>P&amp;S Salary &amp; Hourly</v>
      </c>
      <c r="D18" s="106">
        <v>0</v>
      </c>
      <c r="E18" s="40"/>
      <c r="F18" s="69">
        <f t="shared" ref="F18:F21" si="5">D18*E18</f>
        <v>0</v>
      </c>
      <c r="G18" s="294"/>
      <c r="H18" s="295"/>
      <c r="I18" s="62">
        <f>'Year One'!I18*1.03</f>
        <v>0</v>
      </c>
      <c r="J18" s="70">
        <f t="shared" ref="J18:J21" si="6">ROUND(I18/12*D18*E18,0)</f>
        <v>0</v>
      </c>
      <c r="K18" s="64">
        <f>'Year One'!K18*1.02</f>
        <v>0.44880000000000003</v>
      </c>
      <c r="L18" s="123"/>
      <c r="M18" s="65">
        <f t="shared" ref="M18:M21" si="7">ROUND(J18*K18,0)</f>
        <v>0</v>
      </c>
      <c r="N18" s="65">
        <f>J18+M18</f>
        <v>0</v>
      </c>
      <c r="O18" s="119">
        <f>'Cost Share'!N49</f>
        <v>0</v>
      </c>
    </row>
    <row r="19" spans="1:15" x14ac:dyDescent="0.2">
      <c r="A19" s="122">
        <v>3</v>
      </c>
      <c r="B19" s="122" t="str">
        <f>'Year One'!B19</f>
        <v>insert name</v>
      </c>
      <c r="C19" s="122" t="str">
        <f>'Year One'!C19</f>
        <v>P&amp;S Salary &amp; Hourly</v>
      </c>
      <c r="D19" s="106">
        <v>0</v>
      </c>
      <c r="E19" s="40"/>
      <c r="F19" s="69">
        <f t="shared" si="5"/>
        <v>0</v>
      </c>
      <c r="G19" s="294"/>
      <c r="H19" s="295"/>
      <c r="I19" s="62">
        <f>'Year One'!I19*1.03</f>
        <v>0</v>
      </c>
      <c r="J19" s="70">
        <f t="shared" si="6"/>
        <v>0</v>
      </c>
      <c r="K19" s="64">
        <f>'Year One'!K19*1.02</f>
        <v>0.44880000000000003</v>
      </c>
      <c r="L19" s="123"/>
      <c r="M19" s="65">
        <f t="shared" si="7"/>
        <v>0</v>
      </c>
      <c r="N19" s="65">
        <f>J19+M19</f>
        <v>0</v>
      </c>
      <c r="O19" s="119">
        <f>'Cost Share'!N50</f>
        <v>0</v>
      </c>
    </row>
    <row r="20" spans="1:15" x14ac:dyDescent="0.2">
      <c r="A20" s="122">
        <v>4</v>
      </c>
      <c r="B20" s="122" t="str">
        <f>'Year One'!B20</f>
        <v>insert name</v>
      </c>
      <c r="C20" s="122" t="str">
        <f>'Year One'!C20</f>
        <v>P&amp;S Salary &amp; Hourly</v>
      </c>
      <c r="D20" s="106">
        <v>0</v>
      </c>
      <c r="E20" s="40"/>
      <c r="F20" s="69">
        <f t="shared" si="5"/>
        <v>0</v>
      </c>
      <c r="G20" s="294"/>
      <c r="H20" s="295"/>
      <c r="I20" s="62">
        <f>'Year One'!I20*1.03</f>
        <v>0</v>
      </c>
      <c r="J20" s="70">
        <f t="shared" si="6"/>
        <v>0</v>
      </c>
      <c r="K20" s="64">
        <f>'Year One'!K20*1.02</f>
        <v>0.44880000000000003</v>
      </c>
      <c r="L20" s="123"/>
      <c r="M20" s="65">
        <f t="shared" si="7"/>
        <v>0</v>
      </c>
      <c r="N20" s="65">
        <f>J20+M20</f>
        <v>0</v>
      </c>
      <c r="O20" s="119">
        <f>'Cost Share'!N51</f>
        <v>0</v>
      </c>
    </row>
    <row r="21" spans="1:15" x14ac:dyDescent="0.2">
      <c r="A21" s="122">
        <v>5</v>
      </c>
      <c r="B21" s="122" t="str">
        <f>'Year One'!B21</f>
        <v>insert name</v>
      </c>
      <c r="C21" s="122" t="str">
        <f>'Year One'!C21</f>
        <v>P&amp;S Salary &amp; Hourly</v>
      </c>
      <c r="D21" s="106">
        <v>0</v>
      </c>
      <c r="E21" s="40"/>
      <c r="F21" s="69">
        <f t="shared" si="5"/>
        <v>0</v>
      </c>
      <c r="G21" s="294"/>
      <c r="H21" s="295"/>
      <c r="I21" s="62">
        <f>'Year One'!I21*1.03</f>
        <v>0</v>
      </c>
      <c r="J21" s="70">
        <f t="shared" si="6"/>
        <v>0</v>
      </c>
      <c r="K21" s="64">
        <f>'Year One'!K21*1.02</f>
        <v>0.44880000000000003</v>
      </c>
      <c r="L21" s="123"/>
      <c r="M21" s="65">
        <f t="shared" si="7"/>
        <v>0</v>
      </c>
      <c r="N21" s="65">
        <f>J21+M21</f>
        <v>0</v>
      </c>
      <c r="O21" s="119">
        <f>'Cost Share'!N52</f>
        <v>0</v>
      </c>
    </row>
    <row r="22" spans="1:15" x14ac:dyDescent="0.2">
      <c r="A22" s="259"/>
      <c r="B22" s="259"/>
      <c r="C22" s="259"/>
      <c r="D22" s="259"/>
      <c r="E22" s="259"/>
      <c r="F22" s="259"/>
      <c r="G22" s="259"/>
      <c r="H22" s="259"/>
      <c r="I22" s="259"/>
      <c r="J22" s="259"/>
      <c r="K22" s="259"/>
      <c r="L22" s="259"/>
      <c r="M22" s="259"/>
      <c r="N22" s="259"/>
      <c r="O22" s="259"/>
    </row>
    <row r="23" spans="1:15" x14ac:dyDescent="0.2">
      <c r="A23" s="265" t="s">
        <v>80</v>
      </c>
      <c r="B23" s="265"/>
      <c r="C23" s="265"/>
      <c r="D23" s="265"/>
      <c r="E23" s="265"/>
      <c r="F23" s="265"/>
      <c r="G23" s="265"/>
      <c r="H23" s="265"/>
      <c r="I23" s="265"/>
      <c r="J23" s="67">
        <f>SUM(J17:J21)</f>
        <v>0</v>
      </c>
      <c r="K23" s="170"/>
      <c r="L23" s="171"/>
      <c r="M23" s="67">
        <f>SUM(M17:M21)</f>
        <v>0</v>
      </c>
      <c r="N23" s="67">
        <f>SUM(N17:N21)</f>
        <v>0</v>
      </c>
      <c r="O23" s="120">
        <f>SUM(O17:O21)</f>
        <v>0</v>
      </c>
    </row>
    <row r="24" spans="1:15" x14ac:dyDescent="0.2">
      <c r="A24" s="259"/>
      <c r="B24" s="259"/>
      <c r="C24" s="259"/>
      <c r="D24" s="259"/>
      <c r="E24" s="259"/>
      <c r="F24" s="259"/>
      <c r="G24" s="259"/>
      <c r="H24" s="259"/>
      <c r="I24" s="259"/>
      <c r="J24" s="259"/>
      <c r="K24" s="259"/>
      <c r="L24" s="259"/>
      <c r="M24" s="259"/>
      <c r="N24" s="259"/>
      <c r="O24" s="259"/>
    </row>
    <row r="25" spans="1:15" s="58" customFormat="1" ht="36" x14ac:dyDescent="0.2">
      <c r="A25" s="55"/>
      <c r="B25" s="283" t="s">
        <v>269</v>
      </c>
      <c r="C25" s="284"/>
      <c r="D25" s="57" t="s">
        <v>191</v>
      </c>
      <c r="E25" s="57" t="s">
        <v>192</v>
      </c>
      <c r="F25" s="57" t="s">
        <v>193</v>
      </c>
      <c r="G25" s="108" t="s">
        <v>194</v>
      </c>
      <c r="H25" s="55"/>
      <c r="I25" s="109" t="s">
        <v>169</v>
      </c>
      <c r="J25" s="110" t="s">
        <v>20</v>
      </c>
      <c r="K25" s="296"/>
      <c r="L25" s="297"/>
      <c r="M25" s="298"/>
      <c r="N25" s="111" t="s">
        <v>246</v>
      </c>
      <c r="O25" s="111" t="s">
        <v>160</v>
      </c>
    </row>
    <row r="26" spans="1:15" x14ac:dyDescent="0.2">
      <c r="A26" s="122">
        <v>1</v>
      </c>
      <c r="B26" s="259" t="s">
        <v>23</v>
      </c>
      <c r="C26" s="259"/>
      <c r="D26" s="61"/>
      <c r="E26" s="40"/>
      <c r="F26" s="61"/>
      <c r="G26" s="61"/>
      <c r="H26" s="71"/>
      <c r="I26" s="89">
        <v>0</v>
      </c>
      <c r="J26" s="65">
        <f>ROUND((D26*I26*E26)+(F26*I26*G26),0)</f>
        <v>0</v>
      </c>
      <c r="K26" s="296"/>
      <c r="L26" s="297"/>
      <c r="M26" s="298"/>
      <c r="N26" s="65">
        <f>J26</f>
        <v>0</v>
      </c>
      <c r="O26" s="119">
        <f>'Cost Share'!N57</f>
        <v>0</v>
      </c>
    </row>
    <row r="27" spans="1:15" x14ac:dyDescent="0.2">
      <c r="A27" s="122">
        <v>2</v>
      </c>
      <c r="B27" s="259" t="s">
        <v>23</v>
      </c>
      <c r="C27" s="259"/>
      <c r="D27" s="61"/>
      <c r="E27" s="40"/>
      <c r="F27" s="61"/>
      <c r="G27" s="61"/>
      <c r="H27" s="71"/>
      <c r="I27" s="89">
        <v>0</v>
      </c>
      <c r="J27" s="65">
        <f t="shared" ref="J27:J29" si="8">ROUND((D27*I27*E27)+(F27*I27*G27),0)</f>
        <v>0</v>
      </c>
      <c r="K27" s="296"/>
      <c r="L27" s="297"/>
      <c r="M27" s="298"/>
      <c r="N27" s="65">
        <f t="shared" ref="N27:N29" si="9">J27</f>
        <v>0</v>
      </c>
      <c r="O27" s="119">
        <f>'Cost Share'!N58</f>
        <v>0</v>
      </c>
    </row>
    <row r="28" spans="1:15" x14ac:dyDescent="0.2">
      <c r="A28" s="122">
        <v>3</v>
      </c>
      <c r="B28" s="259" t="s">
        <v>6</v>
      </c>
      <c r="C28" s="259"/>
      <c r="D28" s="61"/>
      <c r="E28" s="40"/>
      <c r="F28" s="61"/>
      <c r="G28" s="61"/>
      <c r="H28" s="71"/>
      <c r="I28" s="89">
        <v>0</v>
      </c>
      <c r="J28" s="65">
        <f t="shared" si="8"/>
        <v>0</v>
      </c>
      <c r="K28" s="296"/>
      <c r="L28" s="297"/>
      <c r="M28" s="298"/>
      <c r="N28" s="65">
        <f t="shared" si="9"/>
        <v>0</v>
      </c>
      <c r="O28" s="119">
        <f>'Cost Share'!N59</f>
        <v>0</v>
      </c>
    </row>
    <row r="29" spans="1:15" x14ac:dyDescent="0.2">
      <c r="A29" s="122">
        <v>4</v>
      </c>
      <c r="B29" s="259" t="s">
        <v>6</v>
      </c>
      <c r="C29" s="259"/>
      <c r="D29" s="61"/>
      <c r="E29" s="40"/>
      <c r="F29" s="61"/>
      <c r="G29" s="61"/>
      <c r="H29" s="71"/>
      <c r="I29" s="89">
        <v>0</v>
      </c>
      <c r="J29" s="65">
        <f t="shared" si="8"/>
        <v>0</v>
      </c>
      <c r="K29" s="296"/>
      <c r="L29" s="297"/>
      <c r="M29" s="298"/>
      <c r="N29" s="65">
        <f t="shared" si="9"/>
        <v>0</v>
      </c>
      <c r="O29" s="119">
        <f>'Cost Share'!N60</f>
        <v>0</v>
      </c>
    </row>
    <row r="30" spans="1:15" x14ac:dyDescent="0.2">
      <c r="A30" s="259"/>
      <c r="B30" s="259"/>
      <c r="C30" s="259"/>
      <c r="D30" s="259"/>
      <c r="E30" s="259"/>
      <c r="F30" s="259"/>
      <c r="G30" s="259"/>
      <c r="H30" s="259"/>
      <c r="I30" s="259"/>
      <c r="J30" s="259"/>
      <c r="K30" s="259"/>
      <c r="L30" s="259"/>
      <c r="M30" s="259"/>
      <c r="N30" s="259"/>
      <c r="O30" s="259"/>
    </row>
    <row r="31" spans="1:15" ht="24" x14ac:dyDescent="0.2">
      <c r="A31" s="122"/>
      <c r="B31" s="283" t="s">
        <v>270</v>
      </c>
      <c r="C31" s="284"/>
      <c r="D31" s="113" t="s">
        <v>195</v>
      </c>
      <c r="E31" s="114" t="s">
        <v>72</v>
      </c>
      <c r="F31" s="114" t="s">
        <v>17</v>
      </c>
      <c r="G31" s="313"/>
      <c r="H31" s="313"/>
      <c r="I31" s="313"/>
      <c r="J31" s="113" t="s">
        <v>20</v>
      </c>
      <c r="K31" s="333"/>
      <c r="L31" s="334"/>
      <c r="M31" s="335"/>
      <c r="N31" s="111" t="s">
        <v>246</v>
      </c>
      <c r="O31" s="111" t="s">
        <v>160</v>
      </c>
    </row>
    <row r="32" spans="1:15" x14ac:dyDescent="0.2">
      <c r="A32" s="122">
        <v>5</v>
      </c>
      <c r="B32" s="285" t="s">
        <v>0</v>
      </c>
      <c r="C32" s="286"/>
      <c r="D32" s="61"/>
      <c r="E32" s="59">
        <v>0</v>
      </c>
      <c r="F32" s="73">
        <f>'Year One'!F32*1.03</f>
        <v>13111.9</v>
      </c>
      <c r="G32" s="300"/>
      <c r="H32" s="300"/>
      <c r="I32" s="300"/>
      <c r="J32" s="66">
        <f>ROUND((D32*E32*F32),0)</f>
        <v>0</v>
      </c>
      <c r="K32" s="333"/>
      <c r="L32" s="334"/>
      <c r="M32" s="335"/>
      <c r="N32" s="74">
        <f>J32</f>
        <v>0</v>
      </c>
      <c r="O32" s="119">
        <f>'Cost Share'!N63</f>
        <v>0</v>
      </c>
    </row>
    <row r="33" spans="1:15" x14ac:dyDescent="0.2">
      <c r="A33" s="122">
        <v>6</v>
      </c>
      <c r="B33" s="285" t="s">
        <v>0</v>
      </c>
      <c r="C33" s="286"/>
      <c r="D33" s="61"/>
      <c r="E33" s="59">
        <v>0</v>
      </c>
      <c r="F33" s="73">
        <f>'Year One'!F33*1.03</f>
        <v>13111.9</v>
      </c>
      <c r="G33" s="300"/>
      <c r="H33" s="300"/>
      <c r="I33" s="300"/>
      <c r="J33" s="66">
        <f>ROUND((D33*E33*F33),0)</f>
        <v>0</v>
      </c>
      <c r="K33" s="333"/>
      <c r="L33" s="334"/>
      <c r="M33" s="335"/>
      <c r="N33" s="74">
        <f>J33</f>
        <v>0</v>
      </c>
      <c r="O33" s="119">
        <f>'Cost Share'!N64</f>
        <v>0</v>
      </c>
    </row>
    <row r="34" spans="1:15" x14ac:dyDescent="0.2">
      <c r="A34" s="259"/>
      <c r="B34" s="259"/>
      <c r="C34" s="259"/>
      <c r="D34" s="259"/>
      <c r="E34" s="259"/>
      <c r="F34" s="259"/>
      <c r="G34" s="259"/>
      <c r="H34" s="259"/>
      <c r="I34" s="259"/>
      <c r="J34" s="259"/>
      <c r="K34" s="259"/>
      <c r="L34" s="259"/>
      <c r="M34" s="259"/>
      <c r="N34" s="259"/>
      <c r="O34" s="259"/>
    </row>
    <row r="35" spans="1:15" x14ac:dyDescent="0.2">
      <c r="A35" s="265" t="s">
        <v>206</v>
      </c>
      <c r="B35" s="265"/>
      <c r="C35" s="265"/>
      <c r="D35" s="265"/>
      <c r="E35" s="265"/>
      <c r="F35" s="265"/>
      <c r="G35" s="265"/>
      <c r="H35" s="265"/>
      <c r="I35" s="265"/>
      <c r="J35" s="75">
        <f>SUM(J26:J33)</f>
        <v>0</v>
      </c>
      <c r="K35" s="349"/>
      <c r="L35" s="350"/>
      <c r="M35" s="351"/>
      <c r="N35" s="67">
        <f>SUM(N26:N33)</f>
        <v>0</v>
      </c>
      <c r="O35" s="120">
        <f>SUM(O26:O33)</f>
        <v>0</v>
      </c>
    </row>
    <row r="36" spans="1:15" ht="26.1" customHeight="1" x14ac:dyDescent="0.2">
      <c r="A36" s="279"/>
      <c r="B36" s="277"/>
      <c r="C36" s="277"/>
      <c r="D36" s="277"/>
      <c r="E36" s="277"/>
      <c r="F36" s="277"/>
      <c r="G36" s="277"/>
      <c r="H36" s="277"/>
      <c r="I36" s="278"/>
      <c r="J36" s="57" t="s">
        <v>247</v>
      </c>
      <c r="K36" s="279"/>
      <c r="L36" s="278"/>
      <c r="M36" s="57" t="s">
        <v>248</v>
      </c>
      <c r="N36" s="57" t="s">
        <v>249</v>
      </c>
      <c r="O36" s="238" t="s">
        <v>245</v>
      </c>
    </row>
    <row r="37" spans="1:15" x14ac:dyDescent="0.2">
      <c r="A37" s="265" t="s">
        <v>81</v>
      </c>
      <c r="B37" s="265"/>
      <c r="C37" s="265"/>
      <c r="D37" s="265"/>
      <c r="E37" s="265"/>
      <c r="F37" s="265"/>
      <c r="G37" s="265"/>
      <c r="H37" s="265"/>
      <c r="I37" s="265"/>
      <c r="J37" s="67">
        <f>+SUM(J14+J35+J23)</f>
        <v>0</v>
      </c>
      <c r="K37" s="269"/>
      <c r="L37" s="269"/>
      <c r="M37" s="67">
        <f>+SUM(M14+M35+M23)</f>
        <v>0</v>
      </c>
      <c r="N37" s="67">
        <f>+SUM(N14+N35+N23)</f>
        <v>0</v>
      </c>
      <c r="O37" s="120">
        <f>SUM(O35,O23,O14)</f>
        <v>0</v>
      </c>
    </row>
    <row r="38" spans="1:15" x14ac:dyDescent="0.2">
      <c r="A38" s="259"/>
      <c r="B38" s="259"/>
      <c r="C38" s="259"/>
      <c r="D38" s="259"/>
      <c r="E38" s="259"/>
      <c r="F38" s="259"/>
      <c r="G38" s="259"/>
      <c r="H38" s="259"/>
      <c r="I38" s="259"/>
      <c r="J38" s="259"/>
      <c r="K38" s="259"/>
      <c r="L38" s="259"/>
      <c r="M38" s="259"/>
      <c r="N38" s="259"/>
      <c r="O38" s="259"/>
    </row>
    <row r="39" spans="1:15" ht="24" customHeight="1" x14ac:dyDescent="0.2">
      <c r="A39" s="122"/>
      <c r="B39" s="283" t="s">
        <v>29</v>
      </c>
      <c r="C39" s="284"/>
      <c r="D39" s="57" t="s">
        <v>271</v>
      </c>
      <c r="E39" s="113" t="s">
        <v>195</v>
      </c>
      <c r="F39" s="280" t="s">
        <v>18</v>
      </c>
      <c r="G39" s="281"/>
      <c r="H39" s="281"/>
      <c r="I39" s="281"/>
      <c r="J39" s="281"/>
      <c r="K39" s="281"/>
      <c r="L39" s="281"/>
      <c r="M39" s="281"/>
      <c r="N39" s="281"/>
      <c r="O39" s="336"/>
    </row>
    <row r="40" spans="1:15" x14ac:dyDescent="0.2">
      <c r="A40" s="122">
        <v>1</v>
      </c>
      <c r="B40" s="285" t="s">
        <v>29</v>
      </c>
      <c r="C40" s="286"/>
      <c r="D40" s="76">
        <f>SUM('Year One'!D40*0.04)+'Year One'!D40</f>
        <v>11346.4</v>
      </c>
      <c r="E40" s="124"/>
      <c r="F40" s="301"/>
      <c r="G40" s="301"/>
      <c r="H40" s="301"/>
      <c r="I40" s="301"/>
      <c r="J40" s="301"/>
      <c r="K40" s="301"/>
      <c r="L40" s="301"/>
      <c r="M40" s="301"/>
      <c r="N40" s="90">
        <f>ROUND(SUM(D40*E40),0)</f>
        <v>0</v>
      </c>
      <c r="O40" s="77">
        <v>0</v>
      </c>
    </row>
    <row r="41" spans="1:15" x14ac:dyDescent="0.2">
      <c r="A41" s="259"/>
      <c r="B41" s="259"/>
      <c r="C41" s="259"/>
      <c r="D41" s="259"/>
      <c r="E41" s="259"/>
      <c r="F41" s="259"/>
      <c r="G41" s="259"/>
      <c r="H41" s="259"/>
      <c r="I41" s="259"/>
      <c r="J41" s="259"/>
      <c r="K41" s="259"/>
      <c r="L41" s="259"/>
      <c r="M41" s="259"/>
      <c r="N41" s="259"/>
      <c r="O41" s="259"/>
    </row>
    <row r="42" spans="1:15" x14ac:dyDescent="0.2">
      <c r="A42" s="265" t="s">
        <v>82</v>
      </c>
      <c r="B42" s="265"/>
      <c r="C42" s="265"/>
      <c r="D42" s="265"/>
      <c r="E42" s="265"/>
      <c r="F42" s="265"/>
      <c r="G42" s="265"/>
      <c r="H42" s="265"/>
      <c r="I42" s="265"/>
      <c r="J42" s="265"/>
      <c r="K42" s="265"/>
      <c r="L42" s="265"/>
      <c r="M42" s="265"/>
      <c r="N42" s="67">
        <f>N40</f>
        <v>0</v>
      </c>
      <c r="O42" s="120">
        <f>SUM(O40)</f>
        <v>0</v>
      </c>
    </row>
    <row r="43" spans="1:15" x14ac:dyDescent="0.2">
      <c r="A43" s="259"/>
      <c r="B43" s="259"/>
      <c r="C43" s="259"/>
      <c r="D43" s="259"/>
      <c r="E43" s="259"/>
      <c r="F43" s="259"/>
      <c r="G43" s="259"/>
      <c r="H43" s="259"/>
      <c r="I43" s="259"/>
      <c r="J43" s="259"/>
      <c r="K43" s="259"/>
      <c r="L43" s="259"/>
      <c r="M43" s="259"/>
      <c r="N43" s="259"/>
      <c r="O43" s="259"/>
    </row>
    <row r="44" spans="1:15" x14ac:dyDescent="0.2">
      <c r="A44" s="122"/>
      <c r="B44" s="125" t="s">
        <v>25</v>
      </c>
      <c r="C44" s="259" t="s">
        <v>278</v>
      </c>
      <c r="D44" s="259"/>
      <c r="E44" s="259"/>
      <c r="F44" s="259"/>
      <c r="G44" s="259"/>
      <c r="H44" s="259"/>
      <c r="I44" s="259"/>
      <c r="J44" s="259"/>
      <c r="K44" s="259"/>
      <c r="L44" s="259"/>
      <c r="M44" s="259"/>
      <c r="N44" s="259"/>
      <c r="O44" s="259"/>
    </row>
    <row r="45" spans="1:15" x14ac:dyDescent="0.2">
      <c r="A45" s="122">
        <v>1</v>
      </c>
      <c r="B45" s="274" t="s">
        <v>18</v>
      </c>
      <c r="C45" s="274"/>
      <c r="D45" s="274"/>
      <c r="E45" s="274"/>
      <c r="F45" s="274"/>
      <c r="G45" s="274"/>
      <c r="H45" s="274"/>
      <c r="I45" s="270" t="s">
        <v>18</v>
      </c>
      <c r="J45" s="270"/>
      <c r="K45" s="270"/>
      <c r="L45" s="270"/>
      <c r="M45" s="270"/>
      <c r="N45" s="72">
        <v>0</v>
      </c>
      <c r="O45" s="78">
        <v>0</v>
      </c>
    </row>
    <row r="46" spans="1:15" x14ac:dyDescent="0.2">
      <c r="A46" s="122">
        <v>2</v>
      </c>
      <c r="B46" s="274"/>
      <c r="C46" s="274"/>
      <c r="D46" s="274"/>
      <c r="E46" s="274"/>
      <c r="F46" s="274"/>
      <c r="G46" s="274"/>
      <c r="H46" s="274"/>
      <c r="I46" s="270"/>
      <c r="J46" s="270"/>
      <c r="K46" s="270"/>
      <c r="L46" s="270"/>
      <c r="M46" s="270"/>
      <c r="N46" s="72">
        <v>0</v>
      </c>
      <c r="O46" s="78">
        <v>0</v>
      </c>
    </row>
    <row r="47" spans="1:15" x14ac:dyDescent="0.2">
      <c r="A47" s="122">
        <v>3</v>
      </c>
      <c r="B47" s="274"/>
      <c r="C47" s="274"/>
      <c r="D47" s="274"/>
      <c r="E47" s="274"/>
      <c r="F47" s="274"/>
      <c r="G47" s="274"/>
      <c r="H47" s="274"/>
      <c r="I47" s="270"/>
      <c r="J47" s="270"/>
      <c r="K47" s="270"/>
      <c r="L47" s="270"/>
      <c r="M47" s="270"/>
      <c r="N47" s="72">
        <v>0</v>
      </c>
      <c r="O47" s="78">
        <v>0</v>
      </c>
    </row>
    <row r="48" spans="1:15" x14ac:dyDescent="0.2">
      <c r="A48" s="122">
        <v>4</v>
      </c>
      <c r="B48" s="274"/>
      <c r="C48" s="274"/>
      <c r="D48" s="274"/>
      <c r="E48" s="274"/>
      <c r="F48" s="274"/>
      <c r="G48" s="274"/>
      <c r="H48" s="274"/>
      <c r="I48" s="270"/>
      <c r="J48" s="270"/>
      <c r="K48" s="270"/>
      <c r="L48" s="270"/>
      <c r="M48" s="270"/>
      <c r="N48" s="72">
        <v>0</v>
      </c>
      <c r="O48" s="78">
        <v>0</v>
      </c>
    </row>
    <row r="49" spans="1:15" x14ac:dyDescent="0.2">
      <c r="A49" s="122">
        <v>5</v>
      </c>
      <c r="B49" s="274"/>
      <c r="C49" s="274"/>
      <c r="D49" s="274"/>
      <c r="E49" s="274"/>
      <c r="F49" s="274"/>
      <c r="G49" s="274"/>
      <c r="H49" s="274"/>
      <c r="I49" s="270"/>
      <c r="J49" s="270"/>
      <c r="K49" s="270"/>
      <c r="L49" s="270"/>
      <c r="M49" s="270"/>
      <c r="N49" s="72">
        <v>0</v>
      </c>
      <c r="O49" s="78">
        <v>0</v>
      </c>
    </row>
    <row r="50" spans="1:15" x14ac:dyDescent="0.2">
      <c r="A50" s="259"/>
      <c r="B50" s="259"/>
      <c r="C50" s="259"/>
      <c r="D50" s="259"/>
      <c r="E50" s="259"/>
      <c r="F50" s="259"/>
      <c r="G50" s="259"/>
      <c r="H50" s="259"/>
      <c r="I50" s="259"/>
      <c r="J50" s="259"/>
      <c r="K50" s="259"/>
      <c r="L50" s="259"/>
      <c r="M50" s="259"/>
      <c r="N50" s="259"/>
      <c r="O50" s="259"/>
    </row>
    <row r="51" spans="1:15" x14ac:dyDescent="0.2">
      <c r="A51" s="265" t="s">
        <v>83</v>
      </c>
      <c r="B51" s="265"/>
      <c r="C51" s="265"/>
      <c r="D51" s="265"/>
      <c r="E51" s="265"/>
      <c r="F51" s="265"/>
      <c r="G51" s="265"/>
      <c r="H51" s="265"/>
      <c r="I51" s="265"/>
      <c r="J51" s="265"/>
      <c r="K51" s="265"/>
      <c r="L51" s="265"/>
      <c r="M51" s="265"/>
      <c r="N51" s="67">
        <f>ROUND(SUM(N45:N49),0)</f>
        <v>0</v>
      </c>
      <c r="O51" s="120">
        <f>ROUND(SUM(O45:O49),0)</f>
        <v>0</v>
      </c>
    </row>
    <row r="52" spans="1:15" x14ac:dyDescent="0.2">
      <c r="A52" s="259"/>
      <c r="B52" s="259"/>
      <c r="C52" s="259"/>
      <c r="D52" s="259"/>
      <c r="E52" s="259"/>
      <c r="F52" s="259"/>
      <c r="G52" s="259"/>
      <c r="H52" s="259"/>
      <c r="I52" s="259"/>
      <c r="J52" s="259"/>
      <c r="K52" s="259"/>
      <c r="L52" s="259"/>
      <c r="M52" s="259"/>
      <c r="N52" s="259"/>
      <c r="O52" s="259"/>
    </row>
    <row r="53" spans="1:15" x14ac:dyDescent="0.2">
      <c r="A53" s="122"/>
      <c r="B53" s="125" t="s">
        <v>9</v>
      </c>
      <c r="C53" s="259" t="s">
        <v>163</v>
      </c>
      <c r="D53" s="259"/>
      <c r="E53" s="259"/>
      <c r="F53" s="259"/>
      <c r="G53" s="259"/>
      <c r="H53" s="259"/>
      <c r="I53" s="259"/>
      <c r="J53" s="259"/>
      <c r="K53" s="259"/>
      <c r="L53" s="259"/>
      <c r="M53" s="259"/>
      <c r="N53" s="259"/>
      <c r="O53" s="259"/>
    </row>
    <row r="54" spans="1:15" x14ac:dyDescent="0.2">
      <c r="A54" s="122">
        <v>1</v>
      </c>
      <c r="B54" s="259" t="s">
        <v>1</v>
      </c>
      <c r="C54" s="259"/>
      <c r="D54" s="259"/>
      <c r="E54" s="259"/>
      <c r="F54" s="259"/>
      <c r="G54" s="259"/>
      <c r="H54" s="259"/>
      <c r="I54" s="259"/>
      <c r="J54" s="259"/>
      <c r="K54" s="259"/>
      <c r="L54" s="259"/>
      <c r="M54" s="259"/>
      <c r="N54" s="74">
        <f>SUM(Travel!K58)</f>
        <v>0</v>
      </c>
      <c r="O54" s="78">
        <v>0</v>
      </c>
    </row>
    <row r="55" spans="1:15" x14ac:dyDescent="0.2">
      <c r="A55" s="122">
        <v>2</v>
      </c>
      <c r="B55" s="259" t="s">
        <v>7</v>
      </c>
      <c r="C55" s="259"/>
      <c r="D55" s="259"/>
      <c r="E55" s="259"/>
      <c r="F55" s="259"/>
      <c r="G55" s="259"/>
      <c r="H55" s="259"/>
      <c r="I55" s="259"/>
      <c r="J55" s="259"/>
      <c r="K55" s="259"/>
      <c r="L55" s="259"/>
      <c r="M55" s="259"/>
      <c r="N55" s="74">
        <f>SUM(Travel!AA58)</f>
        <v>0</v>
      </c>
      <c r="O55" s="78">
        <v>0</v>
      </c>
    </row>
    <row r="56" spans="1:15" x14ac:dyDescent="0.2">
      <c r="A56" s="315"/>
      <c r="B56" s="315"/>
      <c r="C56" s="315"/>
      <c r="D56" s="315"/>
      <c r="E56" s="315"/>
      <c r="F56" s="315"/>
      <c r="G56" s="315"/>
      <c r="H56" s="315"/>
      <c r="I56" s="315"/>
      <c r="J56" s="315"/>
      <c r="K56" s="315"/>
      <c r="L56" s="315"/>
      <c r="M56" s="315"/>
      <c r="N56" s="315"/>
      <c r="O56" s="315"/>
    </row>
    <row r="57" spans="1:15" x14ac:dyDescent="0.2">
      <c r="A57" s="265" t="s">
        <v>84</v>
      </c>
      <c r="B57" s="265"/>
      <c r="C57" s="265"/>
      <c r="D57" s="265"/>
      <c r="E57" s="265"/>
      <c r="F57" s="265"/>
      <c r="G57" s="265"/>
      <c r="H57" s="265"/>
      <c r="I57" s="265"/>
      <c r="J57" s="265"/>
      <c r="K57" s="265"/>
      <c r="L57" s="265"/>
      <c r="M57" s="265"/>
      <c r="N57" s="67">
        <f>ROUND(SUM(N54:N55),0)</f>
        <v>0</v>
      </c>
      <c r="O57" s="120">
        <f>ROUND(SUM(O54:O55),0)</f>
        <v>0</v>
      </c>
    </row>
    <row r="58" spans="1:15" x14ac:dyDescent="0.2">
      <c r="A58" s="259"/>
      <c r="B58" s="259"/>
      <c r="C58" s="259"/>
      <c r="D58" s="259"/>
      <c r="E58" s="259"/>
      <c r="F58" s="259"/>
      <c r="G58" s="259"/>
      <c r="H58" s="259"/>
      <c r="I58" s="259"/>
      <c r="J58" s="259"/>
      <c r="K58" s="259"/>
      <c r="L58" s="259"/>
      <c r="M58" s="259"/>
      <c r="N58" s="259"/>
      <c r="O58" s="259"/>
    </row>
    <row r="59" spans="1:15" x14ac:dyDescent="0.2">
      <c r="A59" s="122"/>
      <c r="B59" s="125" t="s">
        <v>27</v>
      </c>
      <c r="C59" s="259" t="s">
        <v>164</v>
      </c>
      <c r="D59" s="259"/>
      <c r="E59" s="259"/>
      <c r="F59" s="259"/>
      <c r="G59" s="259"/>
      <c r="H59" s="259"/>
      <c r="I59" s="259"/>
      <c r="J59" s="259"/>
      <c r="K59" s="259"/>
      <c r="L59" s="259"/>
      <c r="M59" s="259"/>
      <c r="N59" s="259"/>
      <c r="O59" s="259"/>
    </row>
    <row r="60" spans="1:15" x14ac:dyDescent="0.2">
      <c r="A60" s="122">
        <v>1</v>
      </c>
      <c r="B60" s="122" t="s">
        <v>8</v>
      </c>
      <c r="C60" s="274" t="s">
        <v>18</v>
      </c>
      <c r="D60" s="274"/>
      <c r="E60" s="274"/>
      <c r="F60" s="274"/>
      <c r="G60" s="274"/>
      <c r="H60" s="274"/>
      <c r="I60" s="299"/>
      <c r="J60" s="299"/>
      <c r="K60" s="299"/>
      <c r="L60" s="299"/>
      <c r="M60" s="299"/>
      <c r="N60" s="72">
        <v>0</v>
      </c>
      <c r="O60" s="78">
        <v>0</v>
      </c>
    </row>
    <row r="61" spans="1:15" x14ac:dyDescent="0.2">
      <c r="A61" s="122">
        <v>2</v>
      </c>
      <c r="B61" s="122" t="s">
        <v>196</v>
      </c>
      <c r="C61" s="274"/>
      <c r="D61" s="274"/>
      <c r="E61" s="274"/>
      <c r="F61" s="274"/>
      <c r="G61" s="274"/>
      <c r="H61" s="274"/>
      <c r="I61" s="299"/>
      <c r="J61" s="299"/>
      <c r="K61" s="299"/>
      <c r="L61" s="299"/>
      <c r="M61" s="299"/>
      <c r="N61" s="72">
        <v>0</v>
      </c>
      <c r="O61" s="78">
        <v>0</v>
      </c>
    </row>
    <row r="62" spans="1:15" x14ac:dyDescent="0.2">
      <c r="A62" s="122">
        <v>3</v>
      </c>
      <c r="B62" s="122" t="s">
        <v>10</v>
      </c>
      <c r="C62" s="274"/>
      <c r="D62" s="274"/>
      <c r="E62" s="274"/>
      <c r="F62" s="274"/>
      <c r="G62" s="274"/>
      <c r="H62" s="274"/>
      <c r="I62" s="299"/>
      <c r="J62" s="299"/>
      <c r="K62" s="299"/>
      <c r="L62" s="299"/>
      <c r="M62" s="299"/>
      <c r="N62" s="72">
        <v>0</v>
      </c>
      <c r="O62" s="78">
        <v>0</v>
      </c>
    </row>
    <row r="63" spans="1:15" x14ac:dyDescent="0.2">
      <c r="A63" s="122">
        <v>4</v>
      </c>
      <c r="B63" s="122" t="s">
        <v>100</v>
      </c>
      <c r="C63" s="274"/>
      <c r="D63" s="274"/>
      <c r="E63" s="274"/>
      <c r="F63" s="274"/>
      <c r="G63" s="274"/>
      <c r="H63" s="274"/>
      <c r="I63" s="299"/>
      <c r="J63" s="299"/>
      <c r="K63" s="299"/>
      <c r="L63" s="299"/>
      <c r="M63" s="299"/>
      <c r="N63" s="72">
        <v>0</v>
      </c>
      <c r="O63" s="78">
        <v>0</v>
      </c>
    </row>
    <row r="64" spans="1:15" x14ac:dyDescent="0.2">
      <c r="A64" s="259"/>
      <c r="B64" s="259"/>
      <c r="C64" s="259"/>
      <c r="D64" s="259"/>
      <c r="E64" s="259"/>
      <c r="F64" s="259"/>
      <c r="G64" s="259"/>
      <c r="H64" s="259"/>
      <c r="I64" s="259"/>
      <c r="J64" s="259"/>
      <c r="K64" s="259"/>
      <c r="L64" s="259"/>
      <c r="M64" s="259"/>
      <c r="N64" s="259"/>
      <c r="O64" s="259"/>
    </row>
    <row r="65" spans="1:15" x14ac:dyDescent="0.2">
      <c r="A65" s="265" t="s">
        <v>85</v>
      </c>
      <c r="B65" s="265"/>
      <c r="C65" s="265"/>
      <c r="D65" s="265"/>
      <c r="E65" s="265"/>
      <c r="F65" s="265"/>
      <c r="G65" s="265"/>
      <c r="H65" s="265"/>
      <c r="I65" s="265"/>
      <c r="J65" s="265"/>
      <c r="K65" s="265"/>
      <c r="L65" s="265"/>
      <c r="M65" s="265"/>
      <c r="N65" s="67">
        <f>ROUND(SUM(N60:N63),0)</f>
        <v>0</v>
      </c>
      <c r="O65" s="120">
        <f>ROUND(SUM(O60:O63),0)</f>
        <v>0</v>
      </c>
    </row>
    <row r="66" spans="1:15" x14ac:dyDescent="0.2">
      <c r="A66" s="267"/>
      <c r="B66" s="267"/>
      <c r="C66" s="267"/>
      <c r="D66" s="267"/>
      <c r="E66" s="267"/>
      <c r="F66" s="267"/>
      <c r="G66" s="267"/>
      <c r="H66" s="267"/>
      <c r="I66" s="267"/>
      <c r="J66" s="267"/>
      <c r="K66" s="267"/>
      <c r="L66" s="267"/>
      <c r="M66" s="267"/>
      <c r="N66" s="267"/>
      <c r="O66" s="267"/>
    </row>
    <row r="67" spans="1:15" x14ac:dyDescent="0.2">
      <c r="A67" s="122"/>
      <c r="B67" s="125" t="s">
        <v>3</v>
      </c>
      <c r="C67" s="259" t="s">
        <v>18</v>
      </c>
      <c r="D67" s="259"/>
      <c r="E67" s="259"/>
      <c r="F67" s="259"/>
      <c r="G67" s="259"/>
      <c r="H67" s="259"/>
      <c r="I67" s="259"/>
      <c r="J67" s="259"/>
      <c r="K67" s="259"/>
      <c r="L67" s="259"/>
      <c r="M67" s="259"/>
      <c r="N67" s="259"/>
      <c r="O67" s="259"/>
    </row>
    <row r="68" spans="1:15" x14ac:dyDescent="0.2">
      <c r="A68" s="122">
        <v>1</v>
      </c>
      <c r="B68" s="122" t="s">
        <v>101</v>
      </c>
      <c r="C68" s="274"/>
      <c r="D68" s="274"/>
      <c r="E68" s="274"/>
      <c r="F68" s="274"/>
      <c r="G68" s="274"/>
      <c r="H68" s="274"/>
      <c r="I68" s="299"/>
      <c r="J68" s="299"/>
      <c r="K68" s="299"/>
      <c r="L68" s="299"/>
      <c r="M68" s="299"/>
      <c r="N68" s="72">
        <v>0</v>
      </c>
      <c r="O68" s="78">
        <v>0</v>
      </c>
    </row>
    <row r="69" spans="1:15" x14ac:dyDescent="0.2">
      <c r="A69" s="122">
        <v>2</v>
      </c>
      <c r="B69" s="122" t="s">
        <v>101</v>
      </c>
      <c r="C69" s="274"/>
      <c r="D69" s="274"/>
      <c r="E69" s="274"/>
      <c r="F69" s="274"/>
      <c r="G69" s="274"/>
      <c r="H69" s="274"/>
      <c r="I69" s="299"/>
      <c r="J69" s="299"/>
      <c r="K69" s="299"/>
      <c r="L69" s="299"/>
      <c r="M69" s="299"/>
      <c r="N69" s="72">
        <v>0</v>
      </c>
      <c r="O69" s="78">
        <v>0</v>
      </c>
    </row>
    <row r="70" spans="1:15" x14ac:dyDescent="0.2">
      <c r="A70" s="122">
        <v>3</v>
      </c>
      <c r="B70" s="122" t="s">
        <v>101</v>
      </c>
      <c r="C70" s="274"/>
      <c r="D70" s="274"/>
      <c r="E70" s="274"/>
      <c r="F70" s="274"/>
      <c r="G70" s="274"/>
      <c r="H70" s="274"/>
      <c r="I70" s="299"/>
      <c r="J70" s="299"/>
      <c r="K70" s="299"/>
      <c r="L70" s="299"/>
      <c r="M70" s="299"/>
      <c r="N70" s="72">
        <v>0</v>
      </c>
      <c r="O70" s="78">
        <v>0</v>
      </c>
    </row>
    <row r="71" spans="1:15" x14ac:dyDescent="0.2">
      <c r="A71" s="122">
        <v>4</v>
      </c>
      <c r="B71" s="122" t="s">
        <v>101</v>
      </c>
      <c r="C71" s="274"/>
      <c r="D71" s="274"/>
      <c r="E71" s="274"/>
      <c r="F71" s="274"/>
      <c r="G71" s="274"/>
      <c r="H71" s="274"/>
      <c r="I71" s="299"/>
      <c r="J71" s="299"/>
      <c r="K71" s="299"/>
      <c r="L71" s="299"/>
      <c r="M71" s="299"/>
      <c r="N71" s="72">
        <v>0</v>
      </c>
      <c r="O71" s="78">
        <v>0</v>
      </c>
    </row>
    <row r="72" spans="1:15" x14ac:dyDescent="0.2">
      <c r="A72" s="259"/>
      <c r="B72" s="259"/>
      <c r="C72" s="259"/>
      <c r="D72" s="259"/>
      <c r="E72" s="259"/>
      <c r="F72" s="259"/>
      <c r="G72" s="259"/>
      <c r="H72" s="259"/>
      <c r="I72" s="259"/>
      <c r="J72" s="259"/>
      <c r="K72" s="259"/>
      <c r="L72" s="259"/>
      <c r="M72" s="259"/>
      <c r="N72" s="259"/>
      <c r="O72" s="259"/>
    </row>
    <row r="73" spans="1:15" x14ac:dyDescent="0.2">
      <c r="A73" s="265" t="s">
        <v>104</v>
      </c>
      <c r="B73" s="265"/>
      <c r="C73" s="265"/>
      <c r="D73" s="265"/>
      <c r="E73" s="265"/>
      <c r="F73" s="265"/>
      <c r="G73" s="265"/>
      <c r="H73" s="265"/>
      <c r="I73" s="265"/>
      <c r="J73" s="265"/>
      <c r="K73" s="265"/>
      <c r="L73" s="265"/>
      <c r="M73" s="265"/>
      <c r="N73" s="67">
        <f>ROUND(SUM(N68:N71),0)</f>
        <v>0</v>
      </c>
      <c r="O73" s="120">
        <f>ROUND(SUM(O68:O71),0)</f>
        <v>0</v>
      </c>
    </row>
    <row r="74" spans="1:15" x14ac:dyDescent="0.2">
      <c r="A74" s="267"/>
      <c r="B74" s="267"/>
      <c r="C74" s="267"/>
      <c r="D74" s="267"/>
      <c r="E74" s="267"/>
      <c r="F74" s="267"/>
      <c r="G74" s="267"/>
      <c r="H74" s="267"/>
      <c r="I74" s="267"/>
      <c r="J74" s="267"/>
      <c r="K74" s="267"/>
      <c r="L74" s="267"/>
      <c r="M74" s="267"/>
      <c r="N74" s="267"/>
      <c r="O74" s="267"/>
    </row>
    <row r="75" spans="1:15" x14ac:dyDescent="0.2">
      <c r="A75" s="122"/>
      <c r="B75" s="125" t="s">
        <v>26</v>
      </c>
      <c r="C75" s="259"/>
      <c r="D75" s="259"/>
      <c r="E75" s="259"/>
      <c r="F75" s="259"/>
      <c r="G75" s="259"/>
      <c r="H75" s="259"/>
      <c r="I75" s="259"/>
      <c r="J75" s="259"/>
      <c r="K75" s="259"/>
      <c r="L75" s="259"/>
      <c r="M75" s="259"/>
      <c r="N75" s="259"/>
      <c r="O75" s="259"/>
    </row>
    <row r="76" spans="1:15" x14ac:dyDescent="0.2">
      <c r="A76" s="122">
        <v>1</v>
      </c>
      <c r="B76" s="259" t="str">
        <f>'Year One'!B76</f>
        <v>Computer Services</v>
      </c>
      <c r="C76" s="259"/>
      <c r="D76" s="259"/>
      <c r="E76" s="259"/>
      <c r="F76" s="259"/>
      <c r="G76" s="259"/>
      <c r="H76" s="259"/>
      <c r="I76" s="259"/>
      <c r="J76" s="259"/>
      <c r="K76" s="259"/>
      <c r="L76" s="259"/>
      <c r="M76" s="259"/>
      <c r="N76" s="72">
        <v>0</v>
      </c>
      <c r="O76" s="78">
        <v>0</v>
      </c>
    </row>
    <row r="77" spans="1:15" x14ac:dyDescent="0.2">
      <c r="A77" s="122">
        <v>2</v>
      </c>
      <c r="B77" s="259" t="str">
        <f>'Year One'!B77</f>
        <v>Software</v>
      </c>
      <c r="C77" s="259"/>
      <c r="D77" s="259"/>
      <c r="E77" s="267"/>
      <c r="F77" s="267"/>
      <c r="G77" s="267"/>
      <c r="H77" s="267"/>
      <c r="I77" s="267"/>
      <c r="J77" s="267"/>
      <c r="K77" s="267"/>
      <c r="L77" s="267"/>
      <c r="M77" s="267"/>
      <c r="N77" s="72">
        <v>0</v>
      </c>
      <c r="O77" s="78">
        <v>0</v>
      </c>
    </row>
    <row r="78" spans="1:15" x14ac:dyDescent="0.2">
      <c r="A78" s="122">
        <v>3</v>
      </c>
      <c r="B78" s="259" t="str">
        <f>'Year One'!B78</f>
        <v>Publication Costs</v>
      </c>
      <c r="C78" s="259"/>
      <c r="D78" s="259"/>
      <c r="E78" s="259"/>
      <c r="F78" s="259"/>
      <c r="G78" s="259"/>
      <c r="H78" s="259"/>
      <c r="I78" s="259"/>
      <c r="J78" s="259"/>
      <c r="K78" s="259"/>
      <c r="L78" s="259"/>
      <c r="M78" s="259"/>
      <c r="N78" s="72">
        <v>0</v>
      </c>
      <c r="O78" s="78">
        <v>0</v>
      </c>
    </row>
    <row r="79" spans="1:15" x14ac:dyDescent="0.2">
      <c r="A79" s="122">
        <v>4</v>
      </c>
      <c r="B79" s="259" t="str">
        <f>'Year One'!B79</f>
        <v>Copying</v>
      </c>
      <c r="C79" s="259"/>
      <c r="D79" s="259"/>
      <c r="E79" s="259"/>
      <c r="F79" s="259"/>
      <c r="G79" s="259"/>
      <c r="H79" s="259"/>
      <c r="I79" s="259"/>
      <c r="J79" s="259"/>
      <c r="K79" s="259"/>
      <c r="L79" s="259"/>
      <c r="M79" s="259"/>
      <c r="N79" s="72">
        <v>0</v>
      </c>
      <c r="O79" s="78">
        <v>0</v>
      </c>
    </row>
    <row r="80" spans="1:15" x14ac:dyDescent="0.2">
      <c r="A80" s="122">
        <v>5</v>
      </c>
      <c r="B80" s="259" t="str">
        <f>'Year One'!B80</f>
        <v>Postage</v>
      </c>
      <c r="C80" s="259"/>
      <c r="D80" s="259"/>
      <c r="E80" s="259"/>
      <c r="F80" s="259"/>
      <c r="G80" s="259"/>
      <c r="H80" s="259"/>
      <c r="I80" s="259"/>
      <c r="J80" s="259"/>
      <c r="K80" s="259"/>
      <c r="L80" s="259"/>
      <c r="M80" s="259"/>
      <c r="N80" s="72">
        <v>0</v>
      </c>
      <c r="O80" s="78">
        <v>0</v>
      </c>
    </row>
    <row r="81" spans="1:15" x14ac:dyDescent="0.2">
      <c r="A81" s="122">
        <v>6</v>
      </c>
      <c r="B81" s="259" t="str">
        <f>'Year One'!B81</f>
        <v>Human Subjects Compensation</v>
      </c>
      <c r="C81" s="259"/>
      <c r="D81" s="259"/>
      <c r="E81" s="259"/>
      <c r="F81" s="259"/>
      <c r="G81" s="259"/>
      <c r="H81" s="259"/>
      <c r="I81" s="259"/>
      <c r="J81" s="259"/>
      <c r="K81" s="259"/>
      <c r="L81" s="259"/>
      <c r="M81" s="259"/>
      <c r="N81" s="72">
        <v>0</v>
      </c>
      <c r="O81" s="78">
        <v>0</v>
      </c>
    </row>
    <row r="82" spans="1:15" x14ac:dyDescent="0.2">
      <c r="A82" s="122">
        <v>7</v>
      </c>
      <c r="B82" s="259" t="str">
        <f>'Year One'!B82</f>
        <v>Consultant</v>
      </c>
      <c r="C82" s="259"/>
      <c r="D82" s="259"/>
      <c r="E82" s="259"/>
      <c r="F82" s="259"/>
      <c r="G82" s="259"/>
      <c r="H82" s="259"/>
      <c r="I82" s="259"/>
      <c r="J82" s="259"/>
      <c r="K82" s="259"/>
      <c r="L82" s="259"/>
      <c r="M82" s="259"/>
      <c r="N82" s="72">
        <v>0</v>
      </c>
      <c r="O82" s="78">
        <v>0</v>
      </c>
    </row>
    <row r="83" spans="1:15" x14ac:dyDescent="0.2">
      <c r="A83" s="122">
        <v>8</v>
      </c>
      <c r="B83" s="259" t="s">
        <v>279</v>
      </c>
      <c r="C83" s="259"/>
      <c r="D83" s="259"/>
      <c r="E83" s="259"/>
      <c r="F83" s="259"/>
      <c r="G83" s="259"/>
      <c r="H83" s="259"/>
      <c r="I83" s="259"/>
      <c r="J83" s="259"/>
      <c r="K83" s="259"/>
      <c r="L83" s="259"/>
      <c r="M83" s="259"/>
      <c r="N83" s="72">
        <v>0</v>
      </c>
      <c r="O83" s="78">
        <v>0</v>
      </c>
    </row>
    <row r="84" spans="1:15" x14ac:dyDescent="0.2">
      <c r="A84" s="122">
        <v>9</v>
      </c>
      <c r="B84" s="259" t="s">
        <v>280</v>
      </c>
      <c r="C84" s="259"/>
      <c r="D84" s="259"/>
      <c r="E84" s="259"/>
      <c r="F84" s="259"/>
      <c r="G84" s="259"/>
      <c r="H84" s="259"/>
      <c r="I84" s="259"/>
      <c r="J84" s="259"/>
      <c r="K84" s="259"/>
      <c r="L84" s="259"/>
      <c r="M84" s="259"/>
      <c r="N84" s="72">
        <v>0</v>
      </c>
      <c r="O84" s="78">
        <v>0</v>
      </c>
    </row>
    <row r="85" spans="1:15" x14ac:dyDescent="0.2">
      <c r="A85" s="122">
        <v>10</v>
      </c>
      <c r="B85" s="285" t="s">
        <v>281</v>
      </c>
      <c r="C85" s="332"/>
      <c r="D85" s="286"/>
      <c r="E85" s="279"/>
      <c r="F85" s="277"/>
      <c r="G85" s="277"/>
      <c r="H85" s="277"/>
      <c r="I85" s="277"/>
      <c r="J85" s="277"/>
      <c r="K85" s="277"/>
      <c r="L85" s="277"/>
      <c r="M85" s="278"/>
      <c r="N85" s="72">
        <v>0</v>
      </c>
      <c r="O85" s="78">
        <v>0</v>
      </c>
    </row>
    <row r="86" spans="1:15" x14ac:dyDescent="0.2">
      <c r="A86" s="122">
        <v>11</v>
      </c>
      <c r="B86" s="285" t="s">
        <v>282</v>
      </c>
      <c r="C86" s="332"/>
      <c r="D86" s="286"/>
      <c r="E86" s="279"/>
      <c r="F86" s="277"/>
      <c r="G86" s="277"/>
      <c r="H86" s="277"/>
      <c r="I86" s="277"/>
      <c r="J86" s="277"/>
      <c r="K86" s="277"/>
      <c r="L86" s="277"/>
      <c r="M86" s="278"/>
      <c r="N86" s="72">
        <v>0</v>
      </c>
      <c r="O86" s="78">
        <v>0</v>
      </c>
    </row>
    <row r="87" spans="1:15" x14ac:dyDescent="0.2">
      <c r="A87" s="122">
        <v>12</v>
      </c>
      <c r="B87" s="259" t="str">
        <f>'Year One'!B87</f>
        <v>Other</v>
      </c>
      <c r="C87" s="259"/>
      <c r="D87" s="259"/>
      <c r="E87" s="259"/>
      <c r="F87" s="259"/>
      <c r="G87" s="259"/>
      <c r="H87" s="259"/>
      <c r="I87" s="259"/>
      <c r="J87" s="259"/>
      <c r="K87" s="259"/>
      <c r="L87" s="259"/>
      <c r="M87" s="259"/>
      <c r="N87" s="72">
        <v>0</v>
      </c>
      <c r="O87" s="78">
        <v>0</v>
      </c>
    </row>
    <row r="88" spans="1:15" x14ac:dyDescent="0.2">
      <c r="A88" s="259"/>
      <c r="B88" s="259"/>
      <c r="C88" s="259"/>
      <c r="D88" s="259"/>
      <c r="E88" s="259"/>
      <c r="F88" s="259"/>
      <c r="G88" s="259"/>
      <c r="H88" s="259"/>
      <c r="I88" s="259"/>
      <c r="J88" s="259"/>
      <c r="K88" s="259"/>
      <c r="L88" s="259"/>
      <c r="M88" s="259"/>
      <c r="N88" s="259"/>
      <c r="O88" s="259"/>
    </row>
    <row r="89" spans="1:15" x14ac:dyDescent="0.2">
      <c r="A89" s="265" t="s">
        <v>86</v>
      </c>
      <c r="B89" s="265"/>
      <c r="C89" s="265"/>
      <c r="D89" s="265"/>
      <c r="E89" s="265"/>
      <c r="F89" s="265"/>
      <c r="G89" s="265"/>
      <c r="H89" s="265"/>
      <c r="I89" s="265"/>
      <c r="J89" s="265"/>
      <c r="K89" s="265"/>
      <c r="L89" s="265"/>
      <c r="M89" s="265"/>
      <c r="N89" s="67">
        <f>ROUND(SUM(N76:N87),0)</f>
        <v>0</v>
      </c>
      <c r="O89" s="120">
        <f>ROUND(SUM(O76:O87),0)</f>
        <v>0</v>
      </c>
    </row>
    <row r="90" spans="1:15" x14ac:dyDescent="0.2">
      <c r="A90" s="305"/>
      <c r="B90" s="305"/>
      <c r="C90" s="305"/>
      <c r="D90" s="305"/>
      <c r="E90" s="305"/>
      <c r="F90" s="305"/>
      <c r="G90" s="305"/>
      <c r="H90" s="305"/>
      <c r="I90" s="305"/>
      <c r="J90" s="305"/>
      <c r="K90" s="305"/>
      <c r="L90" s="305"/>
      <c r="M90" s="305"/>
      <c r="N90" s="305"/>
      <c r="O90" s="305"/>
    </row>
    <row r="91" spans="1:15" x14ac:dyDescent="0.2">
      <c r="A91" s="265" t="s">
        <v>87</v>
      </c>
      <c r="B91" s="265"/>
      <c r="C91" s="265"/>
      <c r="D91" s="265"/>
      <c r="E91" s="265"/>
      <c r="F91" s="265"/>
      <c r="G91" s="265"/>
      <c r="H91" s="265"/>
      <c r="I91" s="265"/>
      <c r="J91" s="265"/>
      <c r="K91" s="265"/>
      <c r="L91" s="265"/>
      <c r="M91" s="265"/>
      <c r="N91" s="67">
        <f>SUM(N37+N42+N51+N57+N65+N73+N89)</f>
        <v>0</v>
      </c>
      <c r="O91" s="120">
        <f>SUM(O37+O42+O51+O57+O65+O73+O89)</f>
        <v>0</v>
      </c>
    </row>
    <row r="92" spans="1:15" x14ac:dyDescent="0.2">
      <c r="A92" s="308"/>
      <c r="B92" s="308"/>
      <c r="C92" s="308"/>
      <c r="D92" s="308"/>
      <c r="E92" s="308"/>
      <c r="F92" s="308"/>
      <c r="G92" s="308"/>
      <c r="H92" s="308"/>
      <c r="I92" s="308"/>
      <c r="J92" s="308"/>
      <c r="K92" s="308"/>
      <c r="L92" s="308"/>
      <c r="M92" s="308"/>
      <c r="N92" s="308"/>
      <c r="O92" s="308"/>
    </row>
    <row r="93" spans="1:15" x14ac:dyDescent="0.2">
      <c r="A93" s="308" t="s">
        <v>73</v>
      </c>
      <c r="B93" s="308"/>
      <c r="C93" s="308"/>
      <c r="D93" s="308"/>
      <c r="E93" s="308"/>
      <c r="F93" s="308"/>
      <c r="G93" s="308"/>
      <c r="H93" s="308"/>
      <c r="I93" s="308"/>
      <c r="J93" s="308"/>
      <c r="K93" s="308"/>
      <c r="L93" s="308"/>
      <c r="M93" s="308"/>
      <c r="N93" s="308"/>
      <c r="O93" s="308"/>
    </row>
    <row r="94" spans="1:15" x14ac:dyDescent="0.2">
      <c r="A94" s="122" t="s">
        <v>18</v>
      </c>
      <c r="B94" s="107" t="str">
        <f>'Year One'!B94</f>
        <v>On-Campus</v>
      </c>
      <c r="C94" s="122" t="s">
        <v>18</v>
      </c>
      <c r="D94" s="47" t="s">
        <v>204</v>
      </c>
      <c r="E94" s="104">
        <f>'Year One'!E94</f>
        <v>0.36699999999999999</v>
      </c>
      <c r="F94" s="310"/>
      <c r="G94" s="310"/>
      <c r="H94" s="47" t="s">
        <v>205</v>
      </c>
      <c r="I94" s="79">
        <f>IF(B94="On-Campus",SUM(N91-(N51+N42+N65+N84+N86)),N91)</f>
        <v>0</v>
      </c>
      <c r="J94" s="259" t="str">
        <f>BaseType</f>
        <v>MTDC</v>
      </c>
      <c r="K94" s="259"/>
      <c r="L94" s="259"/>
      <c r="M94" s="259"/>
      <c r="N94" s="65">
        <f>ROUND(SUM(E94*I94),0)</f>
        <v>0</v>
      </c>
      <c r="O94" s="120">
        <f>ROUND((O91-(O42+O51+O65+O84+O86))*E94,0)</f>
        <v>0</v>
      </c>
    </row>
    <row r="95" spans="1:15" x14ac:dyDescent="0.2">
      <c r="A95" s="259"/>
      <c r="B95" s="259"/>
      <c r="C95" s="259"/>
      <c r="D95" s="259"/>
      <c r="E95" s="259"/>
      <c r="F95" s="259"/>
      <c r="G95" s="259"/>
      <c r="H95" s="259"/>
      <c r="I95" s="259"/>
      <c r="J95" s="259"/>
      <c r="K95" s="259"/>
      <c r="L95" s="259"/>
      <c r="M95" s="259"/>
      <c r="N95" s="259"/>
      <c r="O95" s="259"/>
    </row>
    <row r="96" spans="1:15" x14ac:dyDescent="0.2">
      <c r="A96" s="303" t="s">
        <v>88</v>
      </c>
      <c r="B96" s="303"/>
      <c r="C96" s="303"/>
      <c r="D96" s="303"/>
      <c r="E96" s="303"/>
      <c r="F96" s="303"/>
      <c r="G96" s="303"/>
      <c r="H96" s="303"/>
      <c r="I96" s="303"/>
      <c r="J96" s="303"/>
      <c r="K96" s="303"/>
      <c r="L96" s="303"/>
      <c r="M96" s="303"/>
      <c r="N96" s="80">
        <f>SUM(N91+N94)</f>
        <v>0</v>
      </c>
      <c r="O96" s="120">
        <f>SUM(O91+O94)</f>
        <v>0</v>
      </c>
    </row>
    <row r="97" spans="1:16" x14ac:dyDescent="0.2">
      <c r="A97" s="305" t="s">
        <v>70</v>
      </c>
      <c r="B97" s="305"/>
      <c r="C97" s="305"/>
      <c r="D97" s="305"/>
      <c r="E97" s="305"/>
      <c r="F97" s="305"/>
      <c r="G97" s="305"/>
      <c r="H97" s="305"/>
      <c r="I97" s="305"/>
      <c r="J97" s="305"/>
      <c r="K97" s="305"/>
      <c r="L97" s="305"/>
      <c r="M97" s="305"/>
      <c r="N97" s="305"/>
      <c r="O97" s="305"/>
    </row>
    <row r="98" spans="1:16" x14ac:dyDescent="0.2">
      <c r="A98" s="305"/>
      <c r="B98" s="305"/>
      <c r="C98" s="305"/>
      <c r="D98" s="305"/>
      <c r="E98" s="305"/>
      <c r="F98" s="305"/>
      <c r="G98" s="305"/>
      <c r="H98" s="305"/>
      <c r="I98" s="305"/>
      <c r="J98" s="305"/>
      <c r="L98" s="81" t="s">
        <v>14</v>
      </c>
      <c r="M98" s="81"/>
      <c r="N98" s="256">
        <f>N96+O96</f>
        <v>0</v>
      </c>
      <c r="O98" s="256"/>
    </row>
    <row r="99" spans="1:16" x14ac:dyDescent="0.2">
      <c r="A99" s="251" t="str">
        <f>Update</f>
        <v>Template updated: 04/10/2026</v>
      </c>
      <c r="B99" s="251"/>
      <c r="C99" s="251"/>
      <c r="D99" s="251"/>
      <c r="E99" s="251"/>
      <c r="F99" s="251"/>
      <c r="G99" s="251"/>
      <c r="H99" s="251"/>
      <c r="I99" s="251"/>
      <c r="J99" s="251"/>
      <c r="K99" s="251"/>
      <c r="L99" s="251"/>
      <c r="M99" s="251"/>
      <c r="N99" s="251"/>
      <c r="O99" s="251"/>
    </row>
    <row r="100" spans="1:16" ht="15" customHeight="1" x14ac:dyDescent="0.2">
      <c r="A100" s="251" t="s">
        <v>69</v>
      </c>
      <c r="B100" s="251"/>
      <c r="C100" s="251"/>
      <c r="D100" s="251"/>
      <c r="E100" s="251"/>
      <c r="F100" s="251"/>
      <c r="G100" s="251"/>
      <c r="H100" s="251"/>
      <c r="I100" s="251"/>
      <c r="J100" s="251"/>
      <c r="K100" s="251"/>
      <c r="L100" s="251"/>
      <c r="M100" s="251"/>
      <c r="N100" s="251"/>
      <c r="O100" s="251"/>
    </row>
    <row r="101" spans="1:16" x14ac:dyDescent="0.2">
      <c r="A101" s="251"/>
      <c r="B101" s="251"/>
      <c r="C101" s="251"/>
      <c r="D101" s="251"/>
      <c r="E101" s="251"/>
      <c r="F101" s="251"/>
      <c r="G101" s="251"/>
      <c r="H101" s="251"/>
      <c r="I101" s="251"/>
      <c r="J101" s="251"/>
      <c r="K101" s="251"/>
      <c r="L101" s="251"/>
      <c r="M101" s="251"/>
      <c r="N101" s="251"/>
      <c r="O101" s="251"/>
    </row>
    <row r="102" spans="1:16" x14ac:dyDescent="0.2">
      <c r="A102" s="251"/>
      <c r="B102" s="251"/>
      <c r="C102" s="251"/>
      <c r="D102" s="251"/>
      <c r="E102" s="251"/>
      <c r="F102" s="251"/>
      <c r="G102" s="251"/>
      <c r="H102" s="251"/>
      <c r="I102" s="251"/>
      <c r="J102" s="251"/>
      <c r="K102" s="251"/>
      <c r="L102" s="251"/>
      <c r="M102" s="251"/>
      <c r="N102" s="251"/>
      <c r="O102" s="251"/>
    </row>
    <row r="103" spans="1:16" x14ac:dyDescent="0.2">
      <c r="A103" s="251"/>
      <c r="B103" s="251"/>
      <c r="C103" s="251"/>
      <c r="D103" s="251"/>
      <c r="E103" s="251"/>
      <c r="F103" s="251"/>
      <c r="G103" s="251"/>
      <c r="H103" s="251"/>
      <c r="I103" s="251"/>
      <c r="J103" s="251"/>
      <c r="K103" s="251"/>
      <c r="L103" s="251"/>
      <c r="M103" s="251"/>
      <c r="N103" s="251"/>
      <c r="O103" s="251"/>
    </row>
    <row r="104" spans="1:16" ht="11.25" customHeight="1" x14ac:dyDescent="0.2">
      <c r="A104" s="251"/>
      <c r="B104" s="251"/>
      <c r="C104" s="251"/>
      <c r="D104" s="251"/>
      <c r="E104" s="251"/>
      <c r="F104" s="251"/>
      <c r="G104" s="251"/>
      <c r="H104" s="251"/>
      <c r="I104" s="251"/>
      <c r="J104" s="251"/>
      <c r="K104" s="251"/>
      <c r="L104" s="251"/>
      <c r="M104" s="251"/>
      <c r="N104" s="251"/>
      <c r="O104" s="251"/>
    </row>
    <row r="105" spans="1:16" hidden="1" x14ac:dyDescent="0.2">
      <c r="A105" s="251"/>
      <c r="B105" s="251"/>
      <c r="C105" s="251"/>
      <c r="D105" s="251"/>
      <c r="E105" s="251"/>
      <c r="F105" s="251"/>
      <c r="G105" s="251"/>
      <c r="H105" s="251"/>
      <c r="I105" s="251"/>
      <c r="J105" s="251"/>
      <c r="K105" s="251"/>
      <c r="L105" s="251"/>
      <c r="M105" s="251"/>
      <c r="N105" s="251"/>
      <c r="O105" s="251"/>
    </row>
    <row r="106" spans="1:16" hidden="1" x14ac:dyDescent="0.2">
      <c r="A106" s="251"/>
      <c r="B106" s="251"/>
      <c r="C106" s="251"/>
      <c r="D106" s="251"/>
      <c r="E106" s="251"/>
      <c r="F106" s="251"/>
      <c r="G106" s="251"/>
      <c r="H106" s="251"/>
      <c r="I106" s="251"/>
      <c r="J106" s="251"/>
      <c r="K106" s="251"/>
      <c r="L106" s="251"/>
      <c r="M106" s="251"/>
      <c r="N106" s="251"/>
      <c r="O106" s="251"/>
    </row>
    <row r="107" spans="1:16" x14ac:dyDescent="0.2">
      <c r="A107" s="82"/>
      <c r="B107" s="82"/>
      <c r="C107" s="82"/>
      <c r="D107" s="82"/>
      <c r="E107" s="82"/>
      <c r="F107" s="82"/>
      <c r="G107" s="82"/>
      <c r="H107" s="82"/>
      <c r="I107" s="82"/>
      <c r="J107" s="82"/>
      <c r="K107" s="82"/>
      <c r="L107" s="82"/>
      <c r="M107" s="82"/>
      <c r="N107" s="82"/>
      <c r="O107" s="82"/>
    </row>
    <row r="108" spans="1:16" x14ac:dyDescent="0.2">
      <c r="A108" s="82"/>
      <c r="B108" s="82"/>
      <c r="C108" s="82"/>
      <c r="D108" s="82"/>
      <c r="E108" s="82"/>
      <c r="F108" s="82"/>
      <c r="G108" s="82"/>
      <c r="H108" s="82"/>
      <c r="I108" s="82"/>
      <c r="J108" s="82"/>
      <c r="K108" s="82"/>
      <c r="L108" s="82"/>
      <c r="M108" s="82"/>
      <c r="N108" s="82"/>
      <c r="O108" s="82"/>
    </row>
    <row r="109" spans="1:16" x14ac:dyDescent="0.2">
      <c r="A109" s="82"/>
      <c r="B109" s="82"/>
      <c r="C109" s="82"/>
      <c r="D109" s="82"/>
      <c r="E109" s="82"/>
      <c r="F109" s="82"/>
      <c r="G109" s="82"/>
      <c r="H109" s="82"/>
      <c r="I109" s="82"/>
      <c r="J109" s="82"/>
      <c r="K109" s="82"/>
      <c r="L109" s="82"/>
      <c r="M109" s="82"/>
      <c r="N109" s="82"/>
      <c r="O109" s="82"/>
    </row>
    <row r="110" spans="1:16" x14ac:dyDescent="0.2">
      <c r="A110" s="82"/>
      <c r="B110" s="82"/>
      <c r="C110" s="82"/>
      <c r="D110" s="82"/>
      <c r="E110" s="82"/>
      <c r="F110" s="82"/>
      <c r="G110" s="82"/>
      <c r="H110" s="82"/>
      <c r="I110" s="82"/>
      <c r="J110" s="82"/>
      <c r="K110" s="82"/>
      <c r="L110" s="82"/>
      <c r="M110" s="82"/>
      <c r="N110" s="82"/>
      <c r="O110" s="82"/>
      <c r="P110" s="83"/>
    </row>
    <row r="111" spans="1:16" x14ac:dyDescent="0.2">
      <c r="A111" s="82"/>
      <c r="B111" s="82"/>
      <c r="C111" s="82"/>
      <c r="D111" s="82"/>
      <c r="E111" s="82"/>
      <c r="F111" s="82"/>
      <c r="G111" s="82"/>
      <c r="H111" s="82"/>
      <c r="I111" s="82"/>
      <c r="J111" s="82"/>
      <c r="K111" s="82"/>
      <c r="L111" s="82"/>
      <c r="M111" s="82"/>
      <c r="N111" s="82"/>
      <c r="O111" s="82"/>
      <c r="P111" s="83"/>
    </row>
    <row r="112" spans="1:16" x14ac:dyDescent="0.2">
      <c r="A112" s="82"/>
      <c r="B112" s="82"/>
      <c r="C112" s="82"/>
      <c r="D112" s="82"/>
      <c r="E112" s="82"/>
      <c r="F112" s="82"/>
      <c r="G112" s="82"/>
      <c r="H112" s="82"/>
      <c r="I112" s="82"/>
      <c r="J112" s="82"/>
      <c r="K112" s="82"/>
      <c r="L112" s="82"/>
      <c r="M112" s="82"/>
      <c r="N112" s="82"/>
      <c r="O112" s="82"/>
      <c r="P112" s="83"/>
    </row>
    <row r="113" spans="1:16" x14ac:dyDescent="0.2">
      <c r="A113" s="82"/>
      <c r="B113" s="82"/>
      <c r="C113" s="82"/>
      <c r="D113" s="82"/>
      <c r="E113" s="82"/>
      <c r="F113" s="82"/>
      <c r="G113" s="82"/>
      <c r="H113" s="82"/>
      <c r="I113" s="82"/>
      <c r="J113" s="82"/>
      <c r="K113" s="82"/>
      <c r="L113" s="82"/>
      <c r="M113" s="82"/>
      <c r="N113" s="82"/>
      <c r="O113" s="82"/>
      <c r="P113" s="83"/>
    </row>
    <row r="114" spans="1:16" x14ac:dyDescent="0.2">
      <c r="A114" s="82"/>
      <c r="B114" s="82"/>
      <c r="C114" s="82"/>
      <c r="D114" s="82"/>
      <c r="E114" s="82"/>
      <c r="F114" s="82"/>
      <c r="G114" s="82"/>
      <c r="H114" s="82"/>
      <c r="I114" s="82"/>
      <c r="J114" s="82"/>
      <c r="K114" s="82"/>
      <c r="L114" s="82"/>
      <c r="M114" s="82"/>
      <c r="N114" s="82"/>
      <c r="O114" s="82"/>
      <c r="P114" s="83"/>
    </row>
    <row r="115" spans="1:16" x14ac:dyDescent="0.2">
      <c r="A115" s="84"/>
      <c r="J115" s="83"/>
      <c r="K115" s="83"/>
      <c r="L115" s="83"/>
      <c r="N115" s="83"/>
      <c r="O115" s="83"/>
      <c r="P115" s="83"/>
    </row>
    <row r="116" spans="1:16" x14ac:dyDescent="0.2">
      <c r="A116" s="84"/>
      <c r="J116" s="83"/>
      <c r="K116" s="83"/>
      <c r="L116" s="83"/>
      <c r="N116" s="83"/>
      <c r="O116" s="83"/>
      <c r="P116" s="83"/>
    </row>
    <row r="117" spans="1:16" x14ac:dyDescent="0.2">
      <c r="A117" s="84"/>
      <c r="J117" s="83"/>
      <c r="K117" s="83"/>
      <c r="L117" s="83"/>
      <c r="N117" s="83"/>
    </row>
    <row r="118" spans="1:16" x14ac:dyDescent="0.2">
      <c r="A118" s="84"/>
      <c r="J118" s="83"/>
      <c r="K118" s="83"/>
      <c r="L118" s="83"/>
      <c r="N118" s="83"/>
      <c r="O118" s="83"/>
      <c r="P118" s="83"/>
    </row>
    <row r="119" spans="1:16" x14ac:dyDescent="0.2">
      <c r="A119" s="84"/>
      <c r="J119" s="83"/>
      <c r="K119" s="83"/>
      <c r="L119" s="83"/>
      <c r="N119" s="83"/>
    </row>
    <row r="120" spans="1:16" x14ac:dyDescent="0.2">
      <c r="A120" s="84"/>
      <c r="F120" s="83"/>
      <c r="H120" s="83"/>
      <c r="I120" s="83"/>
      <c r="J120" s="83"/>
      <c r="K120" s="83"/>
      <c r="L120" s="83"/>
      <c r="N120" s="83"/>
      <c r="O120" s="83"/>
      <c r="P120" s="83"/>
    </row>
    <row r="121" spans="1:16" x14ac:dyDescent="0.2">
      <c r="J121" s="83"/>
      <c r="K121" s="83"/>
      <c r="L121" s="83"/>
      <c r="N121" s="83"/>
    </row>
    <row r="122" spans="1:16" x14ac:dyDescent="0.2">
      <c r="J122" s="83"/>
      <c r="K122" s="83"/>
      <c r="L122" s="83"/>
      <c r="N122" s="83"/>
      <c r="O122" s="83"/>
      <c r="P122" s="83"/>
    </row>
  </sheetData>
  <mergeCells count="143">
    <mergeCell ref="A22:O22"/>
    <mergeCell ref="A23:I23"/>
    <mergeCell ref="A24:O24"/>
    <mergeCell ref="B26:C26"/>
    <mergeCell ref="B27:C27"/>
    <mergeCell ref="B28:C28"/>
    <mergeCell ref="K35:M35"/>
    <mergeCell ref="K26:M26"/>
    <mergeCell ref="K27:M27"/>
    <mergeCell ref="K28:M28"/>
    <mergeCell ref="K29:M29"/>
    <mergeCell ref="K31:M31"/>
    <mergeCell ref="K32:M32"/>
    <mergeCell ref="A30:O30"/>
    <mergeCell ref="A34:O34"/>
    <mergeCell ref="A35:I35"/>
    <mergeCell ref="K33:M33"/>
    <mergeCell ref="B33:C33"/>
    <mergeCell ref="A5:O5"/>
    <mergeCell ref="A14:I14"/>
    <mergeCell ref="A15:O15"/>
    <mergeCell ref="A1:O1"/>
    <mergeCell ref="A2:I2"/>
    <mergeCell ref="J2:K2"/>
    <mergeCell ref="L2:O2"/>
    <mergeCell ref="C3:I3"/>
    <mergeCell ref="J3:K3"/>
    <mergeCell ref="L3:O3"/>
    <mergeCell ref="C4:I4"/>
    <mergeCell ref="J4:K4"/>
    <mergeCell ref="L4:O4"/>
    <mergeCell ref="A13:O13"/>
    <mergeCell ref="K14:L14"/>
    <mergeCell ref="G16:H16"/>
    <mergeCell ref="G17:H17"/>
    <mergeCell ref="G18:H18"/>
    <mergeCell ref="G19:H19"/>
    <mergeCell ref="G20:H20"/>
    <mergeCell ref="G21:H21"/>
    <mergeCell ref="B40:C40"/>
    <mergeCell ref="K25:M25"/>
    <mergeCell ref="B46:H46"/>
    <mergeCell ref="I46:M46"/>
    <mergeCell ref="A37:I37"/>
    <mergeCell ref="K37:L37"/>
    <mergeCell ref="A38:O38"/>
    <mergeCell ref="A41:O41"/>
    <mergeCell ref="A42:M42"/>
    <mergeCell ref="F40:M40"/>
    <mergeCell ref="F39:O39"/>
    <mergeCell ref="A43:O43"/>
    <mergeCell ref="C44:O44"/>
    <mergeCell ref="B45:H45"/>
    <mergeCell ref="I45:M45"/>
    <mergeCell ref="B25:C25"/>
    <mergeCell ref="B31:C31"/>
    <mergeCell ref="B32:C32"/>
    <mergeCell ref="B39:C39"/>
    <mergeCell ref="B29:C29"/>
    <mergeCell ref="G31:I31"/>
    <mergeCell ref="G32:I32"/>
    <mergeCell ref="G33:I33"/>
    <mergeCell ref="A50:O50"/>
    <mergeCell ref="A51:M51"/>
    <mergeCell ref="A52:O52"/>
    <mergeCell ref="C53:O53"/>
    <mergeCell ref="K36:L36"/>
    <mergeCell ref="A36:I36"/>
    <mergeCell ref="B54:M54"/>
    <mergeCell ref="B55:M55"/>
    <mergeCell ref="B47:H47"/>
    <mergeCell ref="I47:M47"/>
    <mergeCell ref="B48:H48"/>
    <mergeCell ref="I48:M48"/>
    <mergeCell ref="B49:H49"/>
    <mergeCell ref="I49:M49"/>
    <mergeCell ref="C61:H61"/>
    <mergeCell ref="I61:M61"/>
    <mergeCell ref="C62:H62"/>
    <mergeCell ref="I62:M62"/>
    <mergeCell ref="C63:H63"/>
    <mergeCell ref="I63:M63"/>
    <mergeCell ref="A56:O56"/>
    <mergeCell ref="A57:M57"/>
    <mergeCell ref="A58:O58"/>
    <mergeCell ref="C59:O59"/>
    <mergeCell ref="C60:H60"/>
    <mergeCell ref="I60:M60"/>
    <mergeCell ref="C69:H69"/>
    <mergeCell ref="I69:M69"/>
    <mergeCell ref="C70:H70"/>
    <mergeCell ref="I70:M70"/>
    <mergeCell ref="C71:H71"/>
    <mergeCell ref="I71:M71"/>
    <mergeCell ref="A64:O64"/>
    <mergeCell ref="A65:M65"/>
    <mergeCell ref="A66:O66"/>
    <mergeCell ref="C67:O67"/>
    <mergeCell ref="C68:H68"/>
    <mergeCell ref="I68:M68"/>
    <mergeCell ref="A100:O106"/>
    <mergeCell ref="A95:O95"/>
    <mergeCell ref="A96:M96"/>
    <mergeCell ref="A97:O97"/>
    <mergeCell ref="A98:J98"/>
    <mergeCell ref="N98:O98"/>
    <mergeCell ref="A99:O99"/>
    <mergeCell ref="A90:O90"/>
    <mergeCell ref="A91:M91"/>
    <mergeCell ref="A92:O92"/>
    <mergeCell ref="A93:O93"/>
    <mergeCell ref="F94:G94"/>
    <mergeCell ref="J94:M94"/>
    <mergeCell ref="B84:D84"/>
    <mergeCell ref="E84:M84"/>
    <mergeCell ref="B87:D87"/>
    <mergeCell ref="E87:M87"/>
    <mergeCell ref="A88:O88"/>
    <mergeCell ref="A89:M89"/>
    <mergeCell ref="B81:D81"/>
    <mergeCell ref="E81:M81"/>
    <mergeCell ref="B82:D82"/>
    <mergeCell ref="E82:M82"/>
    <mergeCell ref="B83:D83"/>
    <mergeCell ref="E83:M83"/>
    <mergeCell ref="B85:D85"/>
    <mergeCell ref="B86:D86"/>
    <mergeCell ref="E85:M85"/>
    <mergeCell ref="E86:M86"/>
    <mergeCell ref="B78:D78"/>
    <mergeCell ref="E78:M78"/>
    <mergeCell ref="B79:D79"/>
    <mergeCell ref="E79:M79"/>
    <mergeCell ref="B80:D80"/>
    <mergeCell ref="E80:M80"/>
    <mergeCell ref="A72:O72"/>
    <mergeCell ref="A73:M73"/>
    <mergeCell ref="A74:O74"/>
    <mergeCell ref="C75:O75"/>
    <mergeCell ref="B76:D76"/>
    <mergeCell ref="E76:M76"/>
    <mergeCell ref="B77:D77"/>
    <mergeCell ref="E77:M77"/>
  </mergeCells>
  <printOptions horizontalCentered="1" verticalCentered="1"/>
  <pageMargins left="0.39" right="0.21" top="0.52" bottom="0.38" header="0.34" footer="0.52"/>
  <pageSetup scale="81" fitToHeight="2" orientation="landscape" verticalDpi="1200" r:id="rId1"/>
  <rowBreaks count="1" manualBreakCount="1">
    <brk id="47" max="14" man="1"/>
  </rowBreaks>
  <ignoredErrors>
    <ignoredError sqref="B76:D82 B87:D87 N32:N33 D40:E40 N54:N55 A17:F21 A8:K12 A15:O15 G21 I17:O21 E94 B94 J94 A16:C16 E16:G16 I16:M16 G17 G18 G19 G20 A13 A14:K14 M14:O14 O16 A7:K7 M7:O7 M8:O12" unlockedFormula="1"/>
  </ignoredErrors>
  <extLst>
    <ext xmlns:x14="http://schemas.microsoft.com/office/spreadsheetml/2009/9/main" uri="{CCE6A557-97BC-4b89-ADB6-D9C93CAAB3DF}">
      <x14:dataValidations xmlns:xm="http://schemas.microsoft.com/office/excel/2006/main" count="3">
        <x14:dataValidation type="list" allowBlank="1" showDropDown="1" showInputMessage="1" showErrorMessage="1" xr:uid="{00000000-0002-0000-0200-000003000000}">
          <x14:formula1>
            <xm:f>Lists!$A$8:$A$18</xm:f>
          </x14:formula1>
          <xm:sqref>C17:C21</xm:sqref>
        </x14:dataValidation>
        <x14:dataValidation type="list" allowBlank="1" showDropDown="1" showInputMessage="1" showErrorMessage="1" xr:uid="{00000000-0002-0000-0200-000000000000}">
          <x14:formula1>
            <xm:f>Lists!$D$24:$D$29</xm:f>
          </x14:formula1>
          <xm:sqref>B94</xm:sqref>
        </x14:dataValidation>
        <x14:dataValidation type="list" allowBlank="1" showDropDown="1" showInputMessage="1" showErrorMessage="1" xr:uid="{00000000-0002-0000-0200-000002000000}">
          <x14:formula1>
            <xm:f>Lists!$A$2:$A$3</xm:f>
          </x14:formula1>
          <xm:sqref>C7:C12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zoomScale="160" zoomScaleNormal="160" workbookViewId="0">
      <selection activeCell="F7" sqref="F7"/>
    </sheetView>
  </sheetViews>
  <sheetFormatPr defaultColWidth="15.42578125" defaultRowHeight="12" x14ac:dyDescent="0.2"/>
  <cols>
    <col min="1" max="1" width="3.7109375" style="53" customWidth="1"/>
    <col min="2" max="2" width="21.28515625" style="47" customWidth="1"/>
    <col min="3" max="3" width="20.7109375" style="47" customWidth="1"/>
    <col min="4" max="4" width="9" style="47" customWidth="1"/>
    <col min="5" max="5" width="8.42578125" style="47" customWidth="1"/>
    <col min="6" max="6" width="9.42578125" style="47" customWidth="1"/>
    <col min="7" max="7" width="8.42578125" style="85" customWidth="1"/>
    <col min="8" max="8" width="8" style="47" customWidth="1"/>
    <col min="9" max="9" width="12" style="47" customWidth="1"/>
    <col min="10" max="10" width="10.5703125" style="47" customWidth="1"/>
    <col min="11" max="11" width="8.28515625" style="47" customWidth="1"/>
    <col min="12" max="12" width="9.28515625" style="47" customWidth="1"/>
    <col min="13" max="13" width="9.7109375" style="86" customWidth="1"/>
    <col min="14" max="14" width="10.7109375" style="47" customWidth="1"/>
    <col min="15" max="15" width="10.28515625" style="47" customWidth="1"/>
    <col min="16" max="16" width="18.42578125" style="47" customWidth="1"/>
    <col min="17" max="16384" width="15.42578125" style="47"/>
  </cols>
  <sheetData>
    <row r="1" spans="1:15" ht="21.75" customHeight="1" x14ac:dyDescent="0.2">
      <c r="A1" s="275" t="s">
        <v>78</v>
      </c>
      <c r="B1" s="275"/>
      <c r="C1" s="275"/>
      <c r="D1" s="275"/>
      <c r="E1" s="275"/>
      <c r="F1" s="275"/>
      <c r="G1" s="275"/>
      <c r="H1" s="275"/>
      <c r="I1" s="275"/>
      <c r="J1" s="275"/>
      <c r="K1" s="275"/>
      <c r="L1" s="275"/>
      <c r="M1" s="275"/>
      <c r="N1" s="275"/>
      <c r="O1" s="275"/>
    </row>
    <row r="2" spans="1:15" ht="13.15" customHeight="1" x14ac:dyDescent="0.2">
      <c r="A2" s="337" t="s">
        <v>44</v>
      </c>
      <c r="B2" s="338"/>
      <c r="C2" s="338"/>
      <c r="D2" s="338"/>
      <c r="E2" s="338"/>
      <c r="F2" s="338"/>
      <c r="G2" s="338"/>
      <c r="H2" s="338"/>
      <c r="I2" s="339"/>
      <c r="J2" s="340" t="s">
        <v>49</v>
      </c>
      <c r="K2" s="341"/>
      <c r="L2" s="342">
        <f>'Year One'!L2:O2</f>
        <v>0</v>
      </c>
      <c r="M2" s="343"/>
      <c r="N2" s="343"/>
      <c r="O2" s="344"/>
    </row>
    <row r="3" spans="1:15" x14ac:dyDescent="0.2">
      <c r="B3" s="54" t="s">
        <v>45</v>
      </c>
      <c r="C3" s="342">
        <f>'Year One'!C3:I3</f>
        <v>0</v>
      </c>
      <c r="D3" s="343"/>
      <c r="E3" s="343"/>
      <c r="F3" s="343"/>
      <c r="G3" s="343"/>
      <c r="H3" s="343"/>
      <c r="I3" s="344"/>
      <c r="J3" s="345" t="s">
        <v>47</v>
      </c>
      <c r="K3" s="346"/>
      <c r="L3" s="342">
        <f>'Year One'!L3:O3</f>
        <v>0</v>
      </c>
      <c r="M3" s="343"/>
      <c r="N3" s="343"/>
      <c r="O3" s="344"/>
    </row>
    <row r="4" spans="1:15" x14ac:dyDescent="0.2">
      <c r="B4" s="125" t="s">
        <v>46</v>
      </c>
      <c r="C4" s="342" t="s">
        <v>302</v>
      </c>
      <c r="D4" s="343"/>
      <c r="E4" s="343"/>
      <c r="F4" s="343"/>
      <c r="G4" s="343"/>
      <c r="H4" s="343"/>
      <c r="I4" s="344"/>
      <c r="J4" s="347" t="s">
        <v>48</v>
      </c>
      <c r="K4" s="348"/>
      <c r="L4" s="342">
        <f>'Year One'!L4:O4</f>
        <v>0</v>
      </c>
      <c r="M4" s="343"/>
      <c r="N4" s="343"/>
      <c r="O4" s="344"/>
    </row>
    <row r="5" spans="1:15" x14ac:dyDescent="0.2">
      <c r="A5" s="262"/>
      <c r="B5" s="262"/>
      <c r="C5" s="262"/>
      <c r="D5" s="262"/>
      <c r="E5" s="262"/>
      <c r="F5" s="262"/>
      <c r="G5" s="262"/>
      <c r="H5" s="262"/>
      <c r="I5" s="262"/>
      <c r="J5" s="262"/>
      <c r="K5" s="262"/>
      <c r="L5" s="262"/>
      <c r="M5" s="262"/>
      <c r="N5" s="262"/>
      <c r="O5" s="262"/>
    </row>
    <row r="6" spans="1:15" s="58" customFormat="1" ht="36" x14ac:dyDescent="0.2">
      <c r="A6" s="55"/>
      <c r="B6" s="56" t="s">
        <v>24</v>
      </c>
      <c r="C6" s="56" t="s">
        <v>143</v>
      </c>
      <c r="D6" s="57" t="s">
        <v>90</v>
      </c>
      <c r="E6" s="57" t="s">
        <v>186</v>
      </c>
      <c r="F6" s="57" t="s">
        <v>28</v>
      </c>
      <c r="G6" s="108" t="s">
        <v>43</v>
      </c>
      <c r="H6" s="57" t="s">
        <v>187</v>
      </c>
      <c r="I6" s="109" t="s">
        <v>144</v>
      </c>
      <c r="J6" s="110" t="s">
        <v>20</v>
      </c>
      <c r="K6" s="123" t="s">
        <v>189</v>
      </c>
      <c r="L6" s="123" t="s">
        <v>91</v>
      </c>
      <c r="M6" s="110" t="s">
        <v>21</v>
      </c>
      <c r="N6" s="111" t="s">
        <v>246</v>
      </c>
      <c r="O6" s="111" t="s">
        <v>160</v>
      </c>
    </row>
    <row r="7" spans="1:15" x14ac:dyDescent="0.2">
      <c r="A7" s="122">
        <v>1</v>
      </c>
      <c r="B7" s="122" t="str">
        <f>'Year One'!B7</f>
        <v>insert name</v>
      </c>
      <c r="C7" s="122" t="str">
        <f>'Year One'!C7</f>
        <v xml:space="preserve">Unit Faculty </v>
      </c>
      <c r="D7" s="106">
        <v>0</v>
      </c>
      <c r="E7" s="60">
        <f>D7*9</f>
        <v>0</v>
      </c>
      <c r="F7" s="106">
        <v>0</v>
      </c>
      <c r="G7" s="61"/>
      <c r="H7" s="60">
        <f>F7*G7</f>
        <v>0</v>
      </c>
      <c r="I7" s="62">
        <f>'Year Two'!I6:L7*1.03</f>
        <v>0</v>
      </c>
      <c r="J7" s="63">
        <f>ROUND((I7*D7)+(I7/9*G7*F7),0)</f>
        <v>0</v>
      </c>
      <c r="K7" s="64">
        <f>'Year Two'!K7*1.02</f>
        <v>0.43696800000000002</v>
      </c>
      <c r="L7" s="64">
        <v>0.18</v>
      </c>
      <c r="M7" s="63">
        <f>ROUND(((D7*I7)*K7)+(I7/9*F7*G7)*L7,0)</f>
        <v>0</v>
      </c>
      <c r="N7" s="65">
        <f t="shared" ref="N7:N12" si="0">J7+M7</f>
        <v>0</v>
      </c>
      <c r="O7" s="119">
        <f>'Cost Share'!N72</f>
        <v>0</v>
      </c>
    </row>
    <row r="8" spans="1:15" x14ac:dyDescent="0.2">
      <c r="A8" s="122">
        <v>2</v>
      </c>
      <c r="B8" s="122" t="str">
        <f>'Year One'!B8</f>
        <v>insert name</v>
      </c>
      <c r="C8" s="122" t="str">
        <f>'Year One'!C8</f>
        <v xml:space="preserve">Unit Faculty </v>
      </c>
      <c r="D8" s="106">
        <v>0</v>
      </c>
      <c r="E8" s="60">
        <f t="shared" ref="E8:E12" si="1">D8*9</f>
        <v>0</v>
      </c>
      <c r="F8" s="106">
        <v>0</v>
      </c>
      <c r="G8" s="61"/>
      <c r="H8" s="60">
        <f t="shared" ref="H8:H12" si="2">F8*G8</f>
        <v>0</v>
      </c>
      <c r="I8" s="62">
        <f>'Year Two'!I7:L8*1.03</f>
        <v>0</v>
      </c>
      <c r="J8" s="63">
        <f t="shared" ref="J8:J12" si="3">ROUND((I8*D8)+(I8/9*G8*F8),0)</f>
        <v>0</v>
      </c>
      <c r="K8" s="64">
        <f>'Year Two'!K8*1.02</f>
        <v>0.43696800000000002</v>
      </c>
      <c r="L8" s="64">
        <v>0.18</v>
      </c>
      <c r="M8" s="63">
        <f t="shared" ref="M8:M12" si="4">ROUND(((D8*I8)*K8)+(I8/9*F8*G8)*L8,0)</f>
        <v>0</v>
      </c>
      <c r="N8" s="65">
        <f t="shared" si="0"/>
        <v>0</v>
      </c>
      <c r="O8" s="119">
        <f>'Cost Share'!N73</f>
        <v>0</v>
      </c>
    </row>
    <row r="9" spans="1:15" x14ac:dyDescent="0.2">
      <c r="A9" s="122">
        <v>3</v>
      </c>
      <c r="B9" s="122" t="str">
        <f>'Year One'!B9</f>
        <v>insert name</v>
      </c>
      <c r="C9" s="122" t="str">
        <f>'Year One'!C9</f>
        <v xml:space="preserve">Unit Faculty </v>
      </c>
      <c r="D9" s="106">
        <v>0</v>
      </c>
      <c r="E9" s="60">
        <f t="shared" si="1"/>
        <v>0</v>
      </c>
      <c r="F9" s="106">
        <v>0</v>
      </c>
      <c r="G9" s="61"/>
      <c r="H9" s="60">
        <f t="shared" si="2"/>
        <v>0</v>
      </c>
      <c r="I9" s="62">
        <f>'Year Two'!I8:L9*1.03</f>
        <v>0</v>
      </c>
      <c r="J9" s="63">
        <f t="shared" si="3"/>
        <v>0</v>
      </c>
      <c r="K9" s="64">
        <f>'Year Two'!K9*1.02</f>
        <v>0.43696800000000002</v>
      </c>
      <c r="L9" s="64">
        <v>0.18</v>
      </c>
      <c r="M9" s="63">
        <f t="shared" si="4"/>
        <v>0</v>
      </c>
      <c r="N9" s="65">
        <f t="shared" si="0"/>
        <v>0</v>
      </c>
      <c r="O9" s="119">
        <f>'Cost Share'!N74</f>
        <v>0</v>
      </c>
    </row>
    <row r="10" spans="1:15" x14ac:dyDescent="0.2">
      <c r="A10" s="122">
        <v>4</v>
      </c>
      <c r="B10" s="122" t="str">
        <f>'Year One'!B10</f>
        <v>insert name</v>
      </c>
      <c r="C10" s="122" t="str">
        <f>'Year One'!C10</f>
        <v xml:space="preserve">Unit Faculty </v>
      </c>
      <c r="D10" s="106">
        <v>0</v>
      </c>
      <c r="E10" s="60">
        <f t="shared" si="1"/>
        <v>0</v>
      </c>
      <c r="F10" s="106">
        <v>0</v>
      </c>
      <c r="G10" s="61"/>
      <c r="H10" s="60">
        <f t="shared" si="2"/>
        <v>0</v>
      </c>
      <c r="I10" s="62">
        <f>'Year Two'!I9:L10*1.03</f>
        <v>0</v>
      </c>
      <c r="J10" s="63">
        <f t="shared" si="3"/>
        <v>0</v>
      </c>
      <c r="K10" s="64">
        <f>'Year Two'!K10*1.02</f>
        <v>0.43696800000000002</v>
      </c>
      <c r="L10" s="64">
        <v>0.18</v>
      </c>
      <c r="M10" s="63">
        <f t="shared" si="4"/>
        <v>0</v>
      </c>
      <c r="N10" s="65">
        <f t="shared" si="0"/>
        <v>0</v>
      </c>
      <c r="O10" s="119">
        <f>'Cost Share'!N75</f>
        <v>0</v>
      </c>
    </row>
    <row r="11" spans="1:15" x14ac:dyDescent="0.2">
      <c r="A11" s="122">
        <v>5</v>
      </c>
      <c r="B11" s="122" t="str">
        <f>'Year One'!B11</f>
        <v>insert name</v>
      </c>
      <c r="C11" s="122" t="str">
        <f>'Year One'!C11</f>
        <v xml:space="preserve">Unit Faculty </v>
      </c>
      <c r="D11" s="106">
        <v>0</v>
      </c>
      <c r="E11" s="60">
        <f t="shared" si="1"/>
        <v>0</v>
      </c>
      <c r="F11" s="106">
        <v>0</v>
      </c>
      <c r="G11" s="61"/>
      <c r="H11" s="60">
        <f t="shared" si="2"/>
        <v>0</v>
      </c>
      <c r="I11" s="62">
        <f>'Year Two'!I10:L11*1.03</f>
        <v>0</v>
      </c>
      <c r="J11" s="63">
        <f t="shared" si="3"/>
        <v>0</v>
      </c>
      <c r="K11" s="64">
        <f>'Year Two'!K11*1.02</f>
        <v>0.43696800000000002</v>
      </c>
      <c r="L11" s="64">
        <v>0.18</v>
      </c>
      <c r="M11" s="63">
        <f t="shared" si="4"/>
        <v>0</v>
      </c>
      <c r="N11" s="65">
        <f t="shared" si="0"/>
        <v>0</v>
      </c>
      <c r="O11" s="119">
        <f>'Cost Share'!N76</f>
        <v>0</v>
      </c>
    </row>
    <row r="12" spans="1:15" x14ac:dyDescent="0.2">
      <c r="A12" s="122">
        <v>6</v>
      </c>
      <c r="B12" s="122" t="str">
        <f>'Year One'!B12</f>
        <v>insert name</v>
      </c>
      <c r="C12" s="122" t="str">
        <f>'Year One'!C12</f>
        <v xml:space="preserve">Unit Faculty </v>
      </c>
      <c r="D12" s="106">
        <v>0</v>
      </c>
      <c r="E12" s="60">
        <f t="shared" si="1"/>
        <v>0</v>
      </c>
      <c r="F12" s="106">
        <v>0</v>
      </c>
      <c r="G12" s="61"/>
      <c r="H12" s="60">
        <f t="shared" si="2"/>
        <v>0</v>
      </c>
      <c r="I12" s="62">
        <f>'Year Two'!I11:L12*1.03</f>
        <v>0</v>
      </c>
      <c r="J12" s="63">
        <f t="shared" si="3"/>
        <v>0</v>
      </c>
      <c r="K12" s="64">
        <f>'Year Two'!K12*1.02</f>
        <v>0.43696800000000002</v>
      </c>
      <c r="L12" s="64">
        <v>0.18</v>
      </c>
      <c r="M12" s="63">
        <f t="shared" si="4"/>
        <v>0</v>
      </c>
      <c r="N12" s="65">
        <f t="shared" si="0"/>
        <v>0</v>
      </c>
      <c r="O12" s="119">
        <f>'Cost Share'!N77</f>
        <v>0</v>
      </c>
    </row>
    <row r="13" spans="1:15" x14ac:dyDescent="0.2">
      <c r="A13" s="279"/>
      <c r="B13" s="277"/>
      <c r="C13" s="277"/>
      <c r="D13" s="277"/>
      <c r="E13" s="277"/>
      <c r="F13" s="277"/>
      <c r="G13" s="277"/>
      <c r="H13" s="277"/>
      <c r="I13" s="277"/>
      <c r="J13" s="277"/>
      <c r="K13" s="277"/>
      <c r="L13" s="277"/>
      <c r="M13" s="277"/>
      <c r="N13" s="277"/>
      <c r="O13" s="278"/>
    </row>
    <row r="14" spans="1:15" x14ac:dyDescent="0.2">
      <c r="A14" s="265" t="s">
        <v>79</v>
      </c>
      <c r="B14" s="265"/>
      <c r="C14" s="265"/>
      <c r="D14" s="265"/>
      <c r="E14" s="265"/>
      <c r="F14" s="265"/>
      <c r="G14" s="265"/>
      <c r="H14" s="265"/>
      <c r="I14" s="265"/>
      <c r="J14" s="67">
        <f>SUM(J7:J12)</f>
        <v>0</v>
      </c>
      <c r="K14" s="311"/>
      <c r="L14" s="312"/>
      <c r="M14" s="68">
        <f>SUM(M7:M12)</f>
        <v>0</v>
      </c>
      <c r="N14" s="67">
        <f>SUM(N7:N12)</f>
        <v>0</v>
      </c>
      <c r="O14" s="120">
        <f>SUM(O7:O12)</f>
        <v>0</v>
      </c>
    </row>
    <row r="15" spans="1:15" x14ac:dyDescent="0.2">
      <c r="A15" s="259"/>
      <c r="B15" s="259"/>
      <c r="C15" s="259"/>
      <c r="D15" s="259"/>
      <c r="E15" s="259"/>
      <c r="F15" s="259"/>
      <c r="G15" s="259"/>
      <c r="H15" s="259"/>
      <c r="I15" s="259"/>
      <c r="J15" s="259"/>
      <c r="K15" s="259"/>
      <c r="L15" s="259"/>
      <c r="M15" s="259"/>
      <c r="N15" s="259"/>
      <c r="O15" s="259"/>
    </row>
    <row r="16" spans="1:15" s="58" customFormat="1" ht="24" x14ac:dyDescent="0.2">
      <c r="B16" s="56" t="s">
        <v>19</v>
      </c>
      <c r="C16" s="56" t="s">
        <v>143</v>
      </c>
      <c r="D16" s="112" t="s">
        <v>190</v>
      </c>
      <c r="E16" s="111" t="s">
        <v>43</v>
      </c>
      <c r="F16" s="112" t="s">
        <v>13</v>
      </c>
      <c r="G16" s="294"/>
      <c r="H16" s="295"/>
      <c r="I16" s="109" t="s">
        <v>144</v>
      </c>
      <c r="J16" s="110" t="s">
        <v>20</v>
      </c>
      <c r="K16" s="123" t="s">
        <v>16</v>
      </c>
      <c r="L16" s="123"/>
      <c r="M16" s="110" t="s">
        <v>21</v>
      </c>
      <c r="N16" s="111" t="s">
        <v>246</v>
      </c>
      <c r="O16" s="111" t="s">
        <v>160</v>
      </c>
    </row>
    <row r="17" spans="1:15" x14ac:dyDescent="0.2">
      <c r="A17" s="122">
        <v>1</v>
      </c>
      <c r="B17" s="122" t="str">
        <f>'Year One'!B17</f>
        <v>insert name</v>
      </c>
      <c r="C17" s="122" t="str">
        <f>'Year One'!C17</f>
        <v>P&amp;S Salary &amp; Hourly</v>
      </c>
      <c r="D17" s="106">
        <v>0</v>
      </c>
      <c r="E17" s="40"/>
      <c r="F17" s="69">
        <f>D17*E17</f>
        <v>0</v>
      </c>
      <c r="G17" s="294"/>
      <c r="H17" s="295"/>
      <c r="I17" s="62">
        <f>'Year Two'!I17*1.03</f>
        <v>0</v>
      </c>
      <c r="J17" s="70">
        <f>ROUND(I17/12*D17*E17,0)</f>
        <v>0</v>
      </c>
      <c r="K17" s="64">
        <f>'Year Two'!K17*1.02</f>
        <v>0.45777600000000002</v>
      </c>
      <c r="L17" s="123"/>
      <c r="M17" s="65">
        <f>ROUND(J17*K17,0)</f>
        <v>0</v>
      </c>
      <c r="N17" s="65">
        <f>J17+M17</f>
        <v>0</v>
      </c>
      <c r="O17" s="119">
        <f>'Cost Share'!N82</f>
        <v>0</v>
      </c>
    </row>
    <row r="18" spans="1:15" x14ac:dyDescent="0.2">
      <c r="A18" s="122">
        <v>2</v>
      </c>
      <c r="B18" s="122" t="str">
        <f>'Year One'!B18</f>
        <v>insert name</v>
      </c>
      <c r="C18" s="122" t="str">
        <f>'Year One'!C18</f>
        <v>P&amp;S Salary &amp; Hourly</v>
      </c>
      <c r="D18" s="106">
        <v>0</v>
      </c>
      <c r="E18" s="40"/>
      <c r="F18" s="69">
        <f t="shared" ref="F18:F21" si="5">D18*E18</f>
        <v>0</v>
      </c>
      <c r="G18" s="294"/>
      <c r="H18" s="295"/>
      <c r="I18" s="62">
        <f>'Year Two'!I18*1.03</f>
        <v>0</v>
      </c>
      <c r="J18" s="70">
        <f t="shared" ref="J18:J21" si="6">ROUND(I18/12*D18*E18,0)</f>
        <v>0</v>
      </c>
      <c r="K18" s="64">
        <f>'Year Two'!K18*1.02</f>
        <v>0.45777600000000002</v>
      </c>
      <c r="L18" s="123"/>
      <c r="M18" s="65">
        <f t="shared" ref="M18:M21" si="7">ROUND(J18*K18,0)</f>
        <v>0</v>
      </c>
      <c r="N18" s="65">
        <f>J18+M18</f>
        <v>0</v>
      </c>
      <c r="O18" s="119">
        <f>'Cost Share'!N83</f>
        <v>0</v>
      </c>
    </row>
    <row r="19" spans="1:15" x14ac:dyDescent="0.2">
      <c r="A19" s="122">
        <v>3</v>
      </c>
      <c r="B19" s="122" t="str">
        <f>'Year One'!B19</f>
        <v>insert name</v>
      </c>
      <c r="C19" s="122" t="str">
        <f>'Year One'!C19</f>
        <v>P&amp;S Salary &amp; Hourly</v>
      </c>
      <c r="D19" s="106">
        <v>0</v>
      </c>
      <c r="E19" s="40"/>
      <c r="F19" s="69">
        <f t="shared" si="5"/>
        <v>0</v>
      </c>
      <c r="G19" s="294"/>
      <c r="H19" s="295"/>
      <c r="I19" s="62">
        <f>'Year Two'!I19*1.03</f>
        <v>0</v>
      </c>
      <c r="J19" s="70">
        <f t="shared" si="6"/>
        <v>0</v>
      </c>
      <c r="K19" s="64">
        <f>'Year Two'!K19*1.02</f>
        <v>0.45777600000000002</v>
      </c>
      <c r="L19" s="123"/>
      <c r="M19" s="65">
        <f t="shared" si="7"/>
        <v>0</v>
      </c>
      <c r="N19" s="65">
        <f>J19+M19</f>
        <v>0</v>
      </c>
      <c r="O19" s="119">
        <f>'Cost Share'!N84</f>
        <v>0</v>
      </c>
    </row>
    <row r="20" spans="1:15" x14ac:dyDescent="0.2">
      <c r="A20" s="122">
        <v>4</v>
      </c>
      <c r="B20" s="122" t="str">
        <f>'Year One'!B20</f>
        <v>insert name</v>
      </c>
      <c r="C20" s="122" t="str">
        <f>'Year One'!C20</f>
        <v>P&amp;S Salary &amp; Hourly</v>
      </c>
      <c r="D20" s="106">
        <v>0</v>
      </c>
      <c r="E20" s="40"/>
      <c r="F20" s="69">
        <f t="shared" si="5"/>
        <v>0</v>
      </c>
      <c r="G20" s="294"/>
      <c r="H20" s="295"/>
      <c r="I20" s="62">
        <f>'Year Two'!I20*1.03</f>
        <v>0</v>
      </c>
      <c r="J20" s="70">
        <f t="shared" si="6"/>
        <v>0</v>
      </c>
      <c r="K20" s="64">
        <f>'Year Two'!K20*1.02</f>
        <v>0.45777600000000002</v>
      </c>
      <c r="L20" s="123"/>
      <c r="M20" s="65">
        <f t="shared" si="7"/>
        <v>0</v>
      </c>
      <c r="N20" s="65">
        <f>J20+M20</f>
        <v>0</v>
      </c>
      <c r="O20" s="119">
        <f>'Cost Share'!N85</f>
        <v>0</v>
      </c>
    </row>
    <row r="21" spans="1:15" x14ac:dyDescent="0.2">
      <c r="A21" s="122">
        <v>5</v>
      </c>
      <c r="B21" s="122" t="str">
        <f>'Year One'!B21</f>
        <v>insert name</v>
      </c>
      <c r="C21" s="122" t="str">
        <f>'Year One'!C21</f>
        <v>P&amp;S Salary &amp; Hourly</v>
      </c>
      <c r="D21" s="106">
        <v>0</v>
      </c>
      <c r="E21" s="40"/>
      <c r="F21" s="69">
        <f t="shared" si="5"/>
        <v>0</v>
      </c>
      <c r="G21" s="294"/>
      <c r="H21" s="295"/>
      <c r="I21" s="62">
        <f>'Year Two'!I21*1.03</f>
        <v>0</v>
      </c>
      <c r="J21" s="70">
        <f t="shared" si="6"/>
        <v>0</v>
      </c>
      <c r="K21" s="64">
        <f>'Year Two'!K21*1.02</f>
        <v>0.45777600000000002</v>
      </c>
      <c r="L21" s="123"/>
      <c r="M21" s="65">
        <f t="shared" si="7"/>
        <v>0</v>
      </c>
      <c r="N21" s="65">
        <f>J21+M21</f>
        <v>0</v>
      </c>
      <c r="O21" s="119">
        <f>'Cost Share'!N86</f>
        <v>0</v>
      </c>
    </row>
    <row r="22" spans="1:15" x14ac:dyDescent="0.2">
      <c r="A22" s="259"/>
      <c r="B22" s="259"/>
      <c r="C22" s="259"/>
      <c r="D22" s="259"/>
      <c r="E22" s="259"/>
      <c r="F22" s="259"/>
      <c r="G22" s="259"/>
      <c r="H22" s="259"/>
      <c r="I22" s="259"/>
      <c r="J22" s="259"/>
      <c r="K22" s="259"/>
      <c r="L22" s="259"/>
      <c r="M22" s="259"/>
      <c r="N22" s="259"/>
      <c r="O22" s="259"/>
    </row>
    <row r="23" spans="1:15" x14ac:dyDescent="0.2">
      <c r="A23" s="265" t="s">
        <v>80</v>
      </c>
      <c r="B23" s="265"/>
      <c r="C23" s="265"/>
      <c r="D23" s="265"/>
      <c r="E23" s="265"/>
      <c r="F23" s="265"/>
      <c r="G23" s="265"/>
      <c r="H23" s="265"/>
      <c r="I23" s="265"/>
      <c r="J23" s="67">
        <f>SUM(J17:J21)</f>
        <v>0</v>
      </c>
      <c r="K23" s="311"/>
      <c r="L23" s="312"/>
      <c r="M23" s="67">
        <f>SUM(M17:M21)</f>
        <v>0</v>
      </c>
      <c r="N23" s="67">
        <f>SUM(N17:N21)</f>
        <v>0</v>
      </c>
      <c r="O23" s="120">
        <f>SUM(O17:O21)</f>
        <v>0</v>
      </c>
    </row>
    <row r="24" spans="1:15" x14ac:dyDescent="0.2">
      <c r="A24" s="259"/>
      <c r="B24" s="259"/>
      <c r="C24" s="259"/>
      <c r="D24" s="259"/>
      <c r="E24" s="259"/>
      <c r="F24" s="259"/>
      <c r="G24" s="259"/>
      <c r="H24" s="259"/>
      <c r="I24" s="259"/>
      <c r="J24" s="259"/>
      <c r="K24" s="259"/>
      <c r="L24" s="259"/>
      <c r="M24" s="259"/>
      <c r="N24" s="259"/>
      <c r="O24" s="259"/>
    </row>
    <row r="25" spans="1:15" s="58" customFormat="1" ht="36" customHeight="1" x14ac:dyDescent="0.2">
      <c r="A25" s="55"/>
      <c r="B25" s="283" t="s">
        <v>269</v>
      </c>
      <c r="C25" s="284"/>
      <c r="D25" s="57" t="s">
        <v>191</v>
      </c>
      <c r="E25" s="57" t="s">
        <v>192</v>
      </c>
      <c r="F25" s="57" t="s">
        <v>193</v>
      </c>
      <c r="G25" s="108" t="s">
        <v>194</v>
      </c>
      <c r="H25" s="55"/>
      <c r="I25" s="109" t="s">
        <v>169</v>
      </c>
      <c r="J25" s="110" t="s">
        <v>20</v>
      </c>
      <c r="K25" s="296"/>
      <c r="L25" s="297"/>
      <c r="M25" s="298"/>
      <c r="N25" s="111" t="s">
        <v>246</v>
      </c>
      <c r="O25" s="111" t="s">
        <v>160</v>
      </c>
    </row>
    <row r="26" spans="1:15" x14ac:dyDescent="0.2">
      <c r="A26" s="122">
        <v>1</v>
      </c>
      <c r="B26" s="259" t="s">
        <v>23</v>
      </c>
      <c r="C26" s="259"/>
      <c r="D26" s="61"/>
      <c r="E26" s="40"/>
      <c r="F26" s="61"/>
      <c r="G26" s="61"/>
      <c r="H26" s="71"/>
      <c r="I26" s="89">
        <v>0</v>
      </c>
      <c r="J26" s="65">
        <f>ROUND((D26*I26*E26)+(F26*I26*G26),0)</f>
        <v>0</v>
      </c>
      <c r="K26" s="296"/>
      <c r="L26" s="297"/>
      <c r="M26" s="298"/>
      <c r="N26" s="65">
        <f>J26</f>
        <v>0</v>
      </c>
      <c r="O26" s="119">
        <f>'Cost Share'!N91</f>
        <v>0</v>
      </c>
    </row>
    <row r="27" spans="1:15" x14ac:dyDescent="0.2">
      <c r="A27" s="122">
        <v>2</v>
      </c>
      <c r="B27" s="259" t="s">
        <v>23</v>
      </c>
      <c r="C27" s="259"/>
      <c r="D27" s="61"/>
      <c r="E27" s="40"/>
      <c r="F27" s="61"/>
      <c r="G27" s="61"/>
      <c r="H27" s="71"/>
      <c r="I27" s="89">
        <v>0</v>
      </c>
      <c r="J27" s="65">
        <f t="shared" ref="J27:J29" si="8">ROUND((D27*I27*E27)+(F27*I27*G27),0)</f>
        <v>0</v>
      </c>
      <c r="K27" s="296"/>
      <c r="L27" s="297"/>
      <c r="M27" s="298"/>
      <c r="N27" s="65">
        <f t="shared" ref="N27:N29" si="9">J27</f>
        <v>0</v>
      </c>
      <c r="O27" s="119">
        <f>'Cost Share'!N92</f>
        <v>0</v>
      </c>
    </row>
    <row r="28" spans="1:15" x14ac:dyDescent="0.2">
      <c r="A28" s="122">
        <v>3</v>
      </c>
      <c r="B28" s="259" t="s">
        <v>6</v>
      </c>
      <c r="C28" s="259"/>
      <c r="D28" s="61"/>
      <c r="E28" s="40"/>
      <c r="F28" s="61"/>
      <c r="G28" s="61"/>
      <c r="H28" s="71"/>
      <c r="I28" s="89">
        <v>0</v>
      </c>
      <c r="J28" s="65">
        <f t="shared" si="8"/>
        <v>0</v>
      </c>
      <c r="K28" s="296"/>
      <c r="L28" s="297"/>
      <c r="M28" s="298"/>
      <c r="N28" s="65">
        <f t="shared" si="9"/>
        <v>0</v>
      </c>
      <c r="O28" s="119">
        <f>'Cost Share'!N93</f>
        <v>0</v>
      </c>
    </row>
    <row r="29" spans="1:15" x14ac:dyDescent="0.2">
      <c r="A29" s="122">
        <v>4</v>
      </c>
      <c r="B29" s="259" t="s">
        <v>6</v>
      </c>
      <c r="C29" s="259"/>
      <c r="D29" s="61"/>
      <c r="E29" s="40"/>
      <c r="F29" s="61"/>
      <c r="G29" s="61"/>
      <c r="H29" s="71"/>
      <c r="I29" s="89">
        <v>0</v>
      </c>
      <c r="J29" s="65">
        <f t="shared" si="8"/>
        <v>0</v>
      </c>
      <c r="K29" s="296"/>
      <c r="L29" s="297"/>
      <c r="M29" s="298"/>
      <c r="N29" s="65">
        <f t="shared" si="9"/>
        <v>0</v>
      </c>
      <c r="O29" s="119">
        <f>'Cost Share'!N94</f>
        <v>0</v>
      </c>
    </row>
    <row r="30" spans="1:15" x14ac:dyDescent="0.2">
      <c r="A30" s="259"/>
      <c r="B30" s="259"/>
      <c r="C30" s="259"/>
      <c r="D30" s="259"/>
      <c r="E30" s="259"/>
      <c r="F30" s="259"/>
      <c r="G30" s="259"/>
      <c r="H30" s="259"/>
      <c r="I30" s="259"/>
      <c r="J30" s="259"/>
      <c r="K30" s="259"/>
      <c r="L30" s="259"/>
      <c r="M30" s="259"/>
      <c r="N30" s="259"/>
      <c r="O30" s="259"/>
    </row>
    <row r="31" spans="1:15" ht="24" x14ac:dyDescent="0.2">
      <c r="A31" s="122"/>
      <c r="B31" s="283" t="s">
        <v>270</v>
      </c>
      <c r="C31" s="284"/>
      <c r="D31" s="113" t="s">
        <v>195</v>
      </c>
      <c r="E31" s="114" t="s">
        <v>72</v>
      </c>
      <c r="F31" s="114" t="s">
        <v>17</v>
      </c>
      <c r="G31" s="313"/>
      <c r="H31" s="313"/>
      <c r="I31" s="313"/>
      <c r="J31" s="113" t="s">
        <v>20</v>
      </c>
      <c r="K31" s="333"/>
      <c r="L31" s="334"/>
      <c r="M31" s="335"/>
      <c r="N31" s="111" t="s">
        <v>246</v>
      </c>
      <c r="O31" s="111" t="s">
        <v>160</v>
      </c>
    </row>
    <row r="32" spans="1:15" x14ac:dyDescent="0.2">
      <c r="A32" s="122">
        <v>5</v>
      </c>
      <c r="B32" s="285" t="s">
        <v>0</v>
      </c>
      <c r="C32" s="286"/>
      <c r="D32" s="61"/>
      <c r="E32" s="59">
        <v>0</v>
      </c>
      <c r="F32" s="73">
        <f>'Year Two'!F32*1.03</f>
        <v>13505.257</v>
      </c>
      <c r="G32" s="300"/>
      <c r="H32" s="300"/>
      <c r="I32" s="300"/>
      <c r="J32" s="66">
        <f>ROUND((D32*E32*F32),0)</f>
        <v>0</v>
      </c>
      <c r="K32" s="333"/>
      <c r="L32" s="334"/>
      <c r="M32" s="335"/>
      <c r="N32" s="74">
        <f>J32</f>
        <v>0</v>
      </c>
      <c r="O32" s="119">
        <f>'Cost Share'!N97</f>
        <v>0</v>
      </c>
    </row>
    <row r="33" spans="1:15" x14ac:dyDescent="0.2">
      <c r="A33" s="122">
        <v>6</v>
      </c>
      <c r="B33" s="285" t="s">
        <v>0</v>
      </c>
      <c r="C33" s="286"/>
      <c r="D33" s="61"/>
      <c r="E33" s="59">
        <v>0</v>
      </c>
      <c r="F33" s="73">
        <f>'Year Two'!F33*1.03</f>
        <v>13505.257</v>
      </c>
      <c r="G33" s="300"/>
      <c r="H33" s="300"/>
      <c r="I33" s="300"/>
      <c r="J33" s="66">
        <f>ROUND((D33*E33*F33),0)</f>
        <v>0</v>
      </c>
      <c r="K33" s="333"/>
      <c r="L33" s="334"/>
      <c r="M33" s="335"/>
      <c r="N33" s="74">
        <f>J33</f>
        <v>0</v>
      </c>
      <c r="O33" s="119">
        <f>'Cost Share'!N98</f>
        <v>0</v>
      </c>
    </row>
    <row r="34" spans="1:15" x14ac:dyDescent="0.2">
      <c r="A34" s="259"/>
      <c r="B34" s="259"/>
      <c r="C34" s="259"/>
      <c r="D34" s="259"/>
      <c r="E34" s="259"/>
      <c r="F34" s="259"/>
      <c r="G34" s="259"/>
      <c r="H34" s="259"/>
      <c r="I34" s="259"/>
      <c r="J34" s="259"/>
      <c r="K34" s="259"/>
      <c r="L34" s="259"/>
      <c r="M34" s="259"/>
      <c r="N34" s="259"/>
      <c r="O34" s="259"/>
    </row>
    <row r="35" spans="1:15" x14ac:dyDescent="0.2">
      <c r="A35" s="265" t="s">
        <v>206</v>
      </c>
      <c r="B35" s="265"/>
      <c r="C35" s="265"/>
      <c r="D35" s="265"/>
      <c r="E35" s="265"/>
      <c r="F35" s="265"/>
      <c r="G35" s="265"/>
      <c r="H35" s="265"/>
      <c r="I35" s="265"/>
      <c r="J35" s="75">
        <f>SUM(J26:J33)</f>
        <v>0</v>
      </c>
      <c r="K35" s="349"/>
      <c r="L35" s="350"/>
      <c r="M35" s="351"/>
      <c r="N35" s="67">
        <f>SUM(N26:N33)</f>
        <v>0</v>
      </c>
      <c r="O35" s="120">
        <f>SUM(O26:O33)</f>
        <v>0</v>
      </c>
    </row>
    <row r="36" spans="1:15" ht="26.1" customHeight="1" x14ac:dyDescent="0.2">
      <c r="A36" s="279"/>
      <c r="B36" s="277"/>
      <c r="C36" s="277"/>
      <c r="D36" s="277"/>
      <c r="E36" s="277"/>
      <c r="F36" s="277"/>
      <c r="G36" s="277"/>
      <c r="H36" s="277"/>
      <c r="I36" s="278"/>
      <c r="J36" s="57" t="s">
        <v>247</v>
      </c>
      <c r="K36" s="279"/>
      <c r="L36" s="278"/>
      <c r="M36" s="57" t="s">
        <v>248</v>
      </c>
      <c r="N36" s="57" t="s">
        <v>249</v>
      </c>
      <c r="O36" s="238" t="s">
        <v>245</v>
      </c>
    </row>
    <row r="37" spans="1:15" x14ac:dyDescent="0.2">
      <c r="A37" s="265" t="s">
        <v>81</v>
      </c>
      <c r="B37" s="265"/>
      <c r="C37" s="265"/>
      <c r="D37" s="265"/>
      <c r="E37" s="265"/>
      <c r="F37" s="265"/>
      <c r="G37" s="265"/>
      <c r="H37" s="265"/>
      <c r="I37" s="265"/>
      <c r="J37" s="67">
        <f>+SUM(J14+J35+J23)</f>
        <v>0</v>
      </c>
      <c r="K37" s="269"/>
      <c r="L37" s="269"/>
      <c r="M37" s="67">
        <f>+SUM(M14+M35+M23)</f>
        <v>0</v>
      </c>
      <c r="N37" s="67">
        <f>+SUM(N14+N35+N23)</f>
        <v>0</v>
      </c>
      <c r="O37" s="120">
        <f>SUM(O35,O23,O14)</f>
        <v>0</v>
      </c>
    </row>
    <row r="38" spans="1:15" x14ac:dyDescent="0.2">
      <c r="A38" s="259"/>
      <c r="B38" s="259"/>
      <c r="C38" s="259"/>
      <c r="D38" s="259"/>
      <c r="E38" s="259"/>
      <c r="F38" s="259"/>
      <c r="G38" s="259"/>
      <c r="H38" s="259"/>
      <c r="I38" s="259"/>
      <c r="J38" s="259"/>
      <c r="K38" s="259"/>
      <c r="L38" s="259"/>
      <c r="M38" s="259"/>
      <c r="N38" s="259"/>
      <c r="O38" s="259"/>
    </row>
    <row r="39" spans="1:15" ht="24" customHeight="1" x14ac:dyDescent="0.2">
      <c r="A39" s="122"/>
      <c r="B39" s="283" t="s">
        <v>29</v>
      </c>
      <c r="C39" s="284"/>
      <c r="D39" s="57" t="s">
        <v>271</v>
      </c>
      <c r="E39" s="113" t="s">
        <v>195</v>
      </c>
      <c r="F39" s="280" t="s">
        <v>18</v>
      </c>
      <c r="G39" s="281"/>
      <c r="H39" s="281"/>
      <c r="I39" s="281"/>
      <c r="J39" s="281"/>
      <c r="K39" s="281"/>
      <c r="L39" s="281"/>
      <c r="M39" s="281"/>
      <c r="N39" s="281"/>
      <c r="O39" s="336"/>
    </row>
    <row r="40" spans="1:15" x14ac:dyDescent="0.2">
      <c r="A40" s="122">
        <v>1</v>
      </c>
      <c r="B40" s="285" t="s">
        <v>29</v>
      </c>
      <c r="C40" s="286"/>
      <c r="D40" s="76">
        <f>SUM('Year Two'!D40*0.04)+'Year Two'!D40</f>
        <v>11800.255999999999</v>
      </c>
      <c r="E40" s="124"/>
      <c r="F40" s="301"/>
      <c r="G40" s="301"/>
      <c r="H40" s="301"/>
      <c r="I40" s="301"/>
      <c r="J40" s="301"/>
      <c r="K40" s="301"/>
      <c r="L40" s="301"/>
      <c r="M40" s="301"/>
      <c r="N40" s="90">
        <f>ROUND(SUM(D40*E40),0)</f>
        <v>0</v>
      </c>
      <c r="O40" s="78">
        <v>0</v>
      </c>
    </row>
    <row r="41" spans="1:15" x14ac:dyDescent="0.2">
      <c r="A41" s="259"/>
      <c r="B41" s="259"/>
      <c r="C41" s="259"/>
      <c r="D41" s="259"/>
      <c r="E41" s="259"/>
      <c r="F41" s="259"/>
      <c r="G41" s="259"/>
      <c r="H41" s="259"/>
      <c r="I41" s="259"/>
      <c r="J41" s="259"/>
      <c r="K41" s="259"/>
      <c r="L41" s="259"/>
      <c r="M41" s="259"/>
      <c r="N41" s="259"/>
      <c r="O41" s="259"/>
    </row>
    <row r="42" spans="1:15" x14ac:dyDescent="0.2">
      <c r="A42" s="265" t="s">
        <v>82</v>
      </c>
      <c r="B42" s="265"/>
      <c r="C42" s="265"/>
      <c r="D42" s="265"/>
      <c r="E42" s="265"/>
      <c r="F42" s="265"/>
      <c r="G42" s="265"/>
      <c r="H42" s="265"/>
      <c r="I42" s="265"/>
      <c r="J42" s="265"/>
      <c r="K42" s="265"/>
      <c r="L42" s="265"/>
      <c r="M42" s="265"/>
      <c r="N42" s="67">
        <f>N40</f>
        <v>0</v>
      </c>
      <c r="O42" s="120">
        <f>SUM(O40)</f>
        <v>0</v>
      </c>
    </row>
    <row r="43" spans="1:15" x14ac:dyDescent="0.2">
      <c r="A43" s="259"/>
      <c r="B43" s="259"/>
      <c r="C43" s="259"/>
      <c r="D43" s="259"/>
      <c r="E43" s="259"/>
      <c r="F43" s="259"/>
      <c r="G43" s="259"/>
      <c r="H43" s="259"/>
      <c r="I43" s="259"/>
      <c r="J43" s="259"/>
      <c r="K43" s="259"/>
      <c r="L43" s="259"/>
      <c r="M43" s="259"/>
      <c r="N43" s="259"/>
      <c r="O43" s="259"/>
    </row>
    <row r="44" spans="1:15" x14ac:dyDescent="0.2">
      <c r="A44" s="122"/>
      <c r="B44" s="125" t="s">
        <v>25</v>
      </c>
      <c r="C44" s="259" t="s">
        <v>278</v>
      </c>
      <c r="D44" s="259"/>
      <c r="E44" s="259"/>
      <c r="F44" s="259"/>
      <c r="G44" s="259"/>
      <c r="H44" s="259"/>
      <c r="I44" s="259"/>
      <c r="J44" s="259"/>
      <c r="K44" s="259"/>
      <c r="L44" s="259"/>
      <c r="M44" s="259"/>
      <c r="N44" s="259"/>
      <c r="O44" s="259"/>
    </row>
    <row r="45" spans="1:15" x14ac:dyDescent="0.2">
      <c r="A45" s="122">
        <v>1</v>
      </c>
      <c r="B45" s="274" t="s">
        <v>18</v>
      </c>
      <c r="C45" s="274"/>
      <c r="D45" s="274"/>
      <c r="E45" s="274"/>
      <c r="F45" s="274"/>
      <c r="G45" s="274"/>
      <c r="H45" s="274"/>
      <c r="I45" s="270" t="s">
        <v>18</v>
      </c>
      <c r="J45" s="270"/>
      <c r="K45" s="270"/>
      <c r="L45" s="270"/>
      <c r="M45" s="270"/>
      <c r="N45" s="72">
        <v>0</v>
      </c>
      <c r="O45" s="78">
        <v>0</v>
      </c>
    </row>
    <row r="46" spans="1:15" x14ac:dyDescent="0.2">
      <c r="A46" s="122">
        <v>2</v>
      </c>
      <c r="B46" s="274"/>
      <c r="C46" s="274"/>
      <c r="D46" s="274"/>
      <c r="E46" s="274"/>
      <c r="F46" s="274"/>
      <c r="G46" s="274"/>
      <c r="H46" s="274"/>
      <c r="I46" s="270"/>
      <c r="J46" s="270"/>
      <c r="K46" s="270"/>
      <c r="L46" s="270"/>
      <c r="M46" s="270"/>
      <c r="N46" s="72">
        <v>0</v>
      </c>
      <c r="O46" s="78">
        <v>0</v>
      </c>
    </row>
    <row r="47" spans="1:15" x14ac:dyDescent="0.2">
      <c r="A47" s="122">
        <v>3</v>
      </c>
      <c r="B47" s="274"/>
      <c r="C47" s="274"/>
      <c r="D47" s="274"/>
      <c r="E47" s="274"/>
      <c r="F47" s="274"/>
      <c r="G47" s="274"/>
      <c r="H47" s="274"/>
      <c r="I47" s="270"/>
      <c r="J47" s="270"/>
      <c r="K47" s="270"/>
      <c r="L47" s="270"/>
      <c r="M47" s="270"/>
      <c r="N47" s="72">
        <v>0</v>
      </c>
      <c r="O47" s="78">
        <v>0</v>
      </c>
    </row>
    <row r="48" spans="1:15" x14ac:dyDescent="0.2">
      <c r="A48" s="122">
        <v>4</v>
      </c>
      <c r="B48" s="274"/>
      <c r="C48" s="274"/>
      <c r="D48" s="274"/>
      <c r="E48" s="274"/>
      <c r="F48" s="274"/>
      <c r="G48" s="274"/>
      <c r="H48" s="274"/>
      <c r="I48" s="270"/>
      <c r="J48" s="270"/>
      <c r="K48" s="270"/>
      <c r="L48" s="270"/>
      <c r="M48" s="270"/>
      <c r="N48" s="72">
        <v>0</v>
      </c>
      <c r="O48" s="78">
        <v>0</v>
      </c>
    </row>
    <row r="49" spans="1:15" x14ac:dyDescent="0.2">
      <c r="A49" s="122">
        <v>5</v>
      </c>
      <c r="B49" s="274"/>
      <c r="C49" s="274"/>
      <c r="D49" s="274"/>
      <c r="E49" s="274"/>
      <c r="F49" s="274"/>
      <c r="G49" s="274"/>
      <c r="H49" s="274"/>
      <c r="I49" s="270"/>
      <c r="J49" s="270"/>
      <c r="K49" s="270"/>
      <c r="L49" s="270"/>
      <c r="M49" s="270"/>
      <c r="N49" s="72">
        <v>0</v>
      </c>
      <c r="O49" s="78">
        <v>0</v>
      </c>
    </row>
    <row r="50" spans="1:15" x14ac:dyDescent="0.2">
      <c r="A50" s="259"/>
      <c r="B50" s="259"/>
      <c r="C50" s="259"/>
      <c r="D50" s="259"/>
      <c r="E50" s="259"/>
      <c r="F50" s="259"/>
      <c r="G50" s="259"/>
      <c r="H50" s="259"/>
      <c r="I50" s="259"/>
      <c r="J50" s="259"/>
      <c r="K50" s="259"/>
      <c r="L50" s="259"/>
      <c r="M50" s="259"/>
      <c r="N50" s="259"/>
      <c r="O50" s="259"/>
    </row>
    <row r="51" spans="1:15" x14ac:dyDescent="0.2">
      <c r="A51" s="265" t="s">
        <v>83</v>
      </c>
      <c r="B51" s="265"/>
      <c r="C51" s="265"/>
      <c r="D51" s="265"/>
      <c r="E51" s="265"/>
      <c r="F51" s="265"/>
      <c r="G51" s="265"/>
      <c r="H51" s="265"/>
      <c r="I51" s="265"/>
      <c r="J51" s="265"/>
      <c r="K51" s="265"/>
      <c r="L51" s="265"/>
      <c r="M51" s="265"/>
      <c r="N51" s="67">
        <f>ROUND(SUM(N45:N49),0)</f>
        <v>0</v>
      </c>
      <c r="O51" s="120">
        <f>ROUND(SUM(O45:O49),0)</f>
        <v>0</v>
      </c>
    </row>
    <row r="52" spans="1:15" x14ac:dyDescent="0.2">
      <c r="A52" s="259"/>
      <c r="B52" s="259"/>
      <c r="C52" s="259"/>
      <c r="D52" s="259"/>
      <c r="E52" s="259"/>
      <c r="F52" s="259"/>
      <c r="G52" s="259"/>
      <c r="H52" s="259"/>
      <c r="I52" s="259"/>
      <c r="J52" s="259"/>
      <c r="K52" s="259"/>
      <c r="L52" s="259"/>
      <c r="M52" s="259"/>
      <c r="N52" s="259"/>
      <c r="O52" s="259"/>
    </row>
    <row r="53" spans="1:15" x14ac:dyDescent="0.2">
      <c r="A53" s="122"/>
      <c r="B53" s="125" t="s">
        <v>9</v>
      </c>
      <c r="C53" s="259" t="s">
        <v>163</v>
      </c>
      <c r="D53" s="259"/>
      <c r="E53" s="259"/>
      <c r="F53" s="259"/>
      <c r="G53" s="259"/>
      <c r="H53" s="259"/>
      <c r="I53" s="259"/>
      <c r="J53" s="259"/>
      <c r="K53" s="259"/>
      <c r="L53" s="259"/>
      <c r="M53" s="259"/>
      <c r="N53" s="259"/>
      <c r="O53" s="259"/>
    </row>
    <row r="54" spans="1:15" x14ac:dyDescent="0.2">
      <c r="A54" s="122">
        <v>1</v>
      </c>
      <c r="B54" s="259" t="s">
        <v>1</v>
      </c>
      <c r="C54" s="259"/>
      <c r="D54" s="259"/>
      <c r="E54" s="259"/>
      <c r="F54" s="259"/>
      <c r="G54" s="259"/>
      <c r="H54" s="259"/>
      <c r="I54" s="259"/>
      <c r="J54" s="259"/>
      <c r="K54" s="259"/>
      <c r="L54" s="259"/>
      <c r="M54" s="259"/>
      <c r="N54" s="74">
        <f>SUM(Travel!L58)</f>
        <v>0</v>
      </c>
      <c r="O54" s="78">
        <v>0</v>
      </c>
    </row>
    <row r="55" spans="1:15" x14ac:dyDescent="0.2">
      <c r="A55" s="122">
        <v>2</v>
      </c>
      <c r="B55" s="259" t="s">
        <v>7</v>
      </c>
      <c r="C55" s="259"/>
      <c r="D55" s="259"/>
      <c r="E55" s="259"/>
      <c r="F55" s="259"/>
      <c r="G55" s="259"/>
      <c r="H55" s="259"/>
      <c r="I55" s="259"/>
      <c r="J55" s="259"/>
      <c r="K55" s="259"/>
      <c r="L55" s="259"/>
      <c r="M55" s="259"/>
      <c r="N55" s="74">
        <f>SUM(Travel!AB58)</f>
        <v>0</v>
      </c>
      <c r="O55" s="78">
        <v>0</v>
      </c>
    </row>
    <row r="56" spans="1:15" x14ac:dyDescent="0.2">
      <c r="A56" s="315"/>
      <c r="B56" s="315"/>
      <c r="C56" s="315"/>
      <c r="D56" s="315"/>
      <c r="E56" s="315"/>
      <c r="F56" s="315"/>
      <c r="G56" s="315"/>
      <c r="H56" s="315"/>
      <c r="I56" s="315"/>
      <c r="J56" s="315"/>
      <c r="K56" s="315"/>
      <c r="L56" s="315"/>
      <c r="M56" s="315"/>
      <c r="N56" s="315"/>
      <c r="O56" s="315"/>
    </row>
    <row r="57" spans="1:15" x14ac:dyDescent="0.2">
      <c r="A57" s="265" t="s">
        <v>84</v>
      </c>
      <c r="B57" s="265"/>
      <c r="C57" s="265"/>
      <c r="D57" s="265"/>
      <c r="E57" s="265"/>
      <c r="F57" s="265"/>
      <c r="G57" s="265"/>
      <c r="H57" s="265"/>
      <c r="I57" s="265"/>
      <c r="J57" s="265"/>
      <c r="K57" s="265"/>
      <c r="L57" s="265"/>
      <c r="M57" s="265"/>
      <c r="N57" s="67">
        <f>ROUND(SUM(N54:N55),0)</f>
        <v>0</v>
      </c>
      <c r="O57" s="120">
        <f>ROUND(SUM(O54:O55),0)</f>
        <v>0</v>
      </c>
    </row>
    <row r="58" spans="1:15" x14ac:dyDescent="0.2">
      <c r="A58" s="259"/>
      <c r="B58" s="259"/>
      <c r="C58" s="259"/>
      <c r="D58" s="259"/>
      <c r="E58" s="259"/>
      <c r="F58" s="259"/>
      <c r="G58" s="259"/>
      <c r="H58" s="259"/>
      <c r="I58" s="259"/>
      <c r="J58" s="259"/>
      <c r="K58" s="259"/>
      <c r="L58" s="259"/>
      <c r="M58" s="259"/>
      <c r="N58" s="259"/>
      <c r="O58" s="259"/>
    </row>
    <row r="59" spans="1:15" x14ac:dyDescent="0.2">
      <c r="A59" s="122"/>
      <c r="B59" s="125" t="s">
        <v>27</v>
      </c>
      <c r="C59" s="259" t="s">
        <v>164</v>
      </c>
      <c r="D59" s="259"/>
      <c r="E59" s="259"/>
      <c r="F59" s="259"/>
      <c r="G59" s="259"/>
      <c r="H59" s="259"/>
      <c r="I59" s="259"/>
      <c r="J59" s="259"/>
      <c r="K59" s="259"/>
      <c r="L59" s="259"/>
      <c r="M59" s="259"/>
      <c r="N59" s="259"/>
      <c r="O59" s="259"/>
    </row>
    <row r="60" spans="1:15" x14ac:dyDescent="0.2">
      <c r="A60" s="122">
        <v>1</v>
      </c>
      <c r="B60" s="122" t="s">
        <v>8</v>
      </c>
      <c r="C60" s="274" t="s">
        <v>18</v>
      </c>
      <c r="D60" s="274"/>
      <c r="E60" s="274"/>
      <c r="F60" s="274"/>
      <c r="G60" s="274"/>
      <c r="H60" s="274"/>
      <c r="I60" s="299"/>
      <c r="J60" s="299"/>
      <c r="K60" s="299"/>
      <c r="L60" s="299"/>
      <c r="M60" s="299"/>
      <c r="N60" s="72">
        <v>0</v>
      </c>
      <c r="O60" s="78">
        <v>0</v>
      </c>
    </row>
    <row r="61" spans="1:15" x14ac:dyDescent="0.2">
      <c r="A61" s="122">
        <v>2</v>
      </c>
      <c r="B61" s="122" t="s">
        <v>196</v>
      </c>
      <c r="C61" s="274"/>
      <c r="D61" s="274"/>
      <c r="E61" s="274"/>
      <c r="F61" s="274"/>
      <c r="G61" s="274"/>
      <c r="H61" s="274"/>
      <c r="I61" s="299"/>
      <c r="J61" s="299"/>
      <c r="K61" s="299"/>
      <c r="L61" s="299"/>
      <c r="M61" s="299"/>
      <c r="N61" s="72">
        <v>0</v>
      </c>
      <c r="O61" s="78">
        <v>0</v>
      </c>
    </row>
    <row r="62" spans="1:15" x14ac:dyDescent="0.2">
      <c r="A62" s="122">
        <v>3</v>
      </c>
      <c r="B62" s="122" t="s">
        <v>10</v>
      </c>
      <c r="C62" s="274"/>
      <c r="D62" s="274"/>
      <c r="E62" s="274"/>
      <c r="F62" s="274"/>
      <c r="G62" s="274"/>
      <c r="H62" s="274"/>
      <c r="I62" s="299"/>
      <c r="J62" s="299"/>
      <c r="K62" s="299"/>
      <c r="L62" s="299"/>
      <c r="M62" s="299"/>
      <c r="N62" s="72">
        <v>0</v>
      </c>
      <c r="O62" s="78">
        <v>0</v>
      </c>
    </row>
    <row r="63" spans="1:15" x14ac:dyDescent="0.2">
      <c r="A63" s="122">
        <v>4</v>
      </c>
      <c r="B63" s="122" t="s">
        <v>100</v>
      </c>
      <c r="C63" s="274"/>
      <c r="D63" s="274"/>
      <c r="E63" s="274"/>
      <c r="F63" s="274"/>
      <c r="G63" s="274"/>
      <c r="H63" s="274"/>
      <c r="I63" s="299"/>
      <c r="J63" s="299"/>
      <c r="K63" s="299"/>
      <c r="L63" s="299"/>
      <c r="M63" s="299"/>
      <c r="N63" s="72">
        <v>0</v>
      </c>
      <c r="O63" s="78">
        <v>0</v>
      </c>
    </row>
    <row r="64" spans="1:15" x14ac:dyDescent="0.2">
      <c r="A64" s="259"/>
      <c r="B64" s="259"/>
      <c r="C64" s="259"/>
      <c r="D64" s="259"/>
      <c r="E64" s="259"/>
      <c r="F64" s="259"/>
      <c r="G64" s="259"/>
      <c r="H64" s="259"/>
      <c r="I64" s="259"/>
      <c r="J64" s="259"/>
      <c r="K64" s="259"/>
      <c r="L64" s="259"/>
      <c r="M64" s="259"/>
      <c r="N64" s="259"/>
      <c r="O64" s="259"/>
    </row>
    <row r="65" spans="1:15" x14ac:dyDescent="0.2">
      <c r="A65" s="265" t="s">
        <v>85</v>
      </c>
      <c r="B65" s="265"/>
      <c r="C65" s="265"/>
      <c r="D65" s="265"/>
      <c r="E65" s="265"/>
      <c r="F65" s="265"/>
      <c r="G65" s="265"/>
      <c r="H65" s="265"/>
      <c r="I65" s="265"/>
      <c r="J65" s="265"/>
      <c r="K65" s="265"/>
      <c r="L65" s="265"/>
      <c r="M65" s="265"/>
      <c r="N65" s="67">
        <f>ROUND(SUM(N60:N63),0)</f>
        <v>0</v>
      </c>
      <c r="O65" s="120">
        <f>ROUND(SUM(O60:O63),0)</f>
        <v>0</v>
      </c>
    </row>
    <row r="66" spans="1:15" x14ac:dyDescent="0.2">
      <c r="A66" s="267"/>
      <c r="B66" s="267"/>
      <c r="C66" s="267"/>
      <c r="D66" s="267"/>
      <c r="E66" s="267"/>
      <c r="F66" s="267"/>
      <c r="G66" s="267"/>
      <c r="H66" s="267"/>
      <c r="I66" s="267"/>
      <c r="J66" s="267"/>
      <c r="K66" s="267"/>
      <c r="L66" s="267"/>
      <c r="M66" s="267"/>
      <c r="N66" s="267"/>
      <c r="O66" s="267"/>
    </row>
    <row r="67" spans="1:15" x14ac:dyDescent="0.2">
      <c r="A67" s="122"/>
      <c r="B67" s="125" t="s">
        <v>3</v>
      </c>
      <c r="C67" s="259" t="s">
        <v>18</v>
      </c>
      <c r="D67" s="259"/>
      <c r="E67" s="259"/>
      <c r="F67" s="259"/>
      <c r="G67" s="259"/>
      <c r="H67" s="259"/>
      <c r="I67" s="259"/>
      <c r="J67" s="259"/>
      <c r="K67" s="259"/>
      <c r="L67" s="259"/>
      <c r="M67" s="259"/>
      <c r="N67" s="259"/>
      <c r="O67" s="259"/>
    </row>
    <row r="68" spans="1:15" x14ac:dyDescent="0.2">
      <c r="A68" s="122">
        <v>1</v>
      </c>
      <c r="B68" s="122" t="s">
        <v>101</v>
      </c>
      <c r="C68" s="274" t="s">
        <v>18</v>
      </c>
      <c r="D68" s="274"/>
      <c r="E68" s="274"/>
      <c r="F68" s="274"/>
      <c r="G68" s="274"/>
      <c r="H68" s="274"/>
      <c r="I68" s="299"/>
      <c r="J68" s="299"/>
      <c r="K68" s="299"/>
      <c r="L68" s="299"/>
      <c r="M68" s="299"/>
      <c r="N68" s="72">
        <v>0</v>
      </c>
      <c r="O68" s="78">
        <v>0</v>
      </c>
    </row>
    <row r="69" spans="1:15" x14ac:dyDescent="0.2">
      <c r="A69" s="122">
        <v>2</v>
      </c>
      <c r="B69" s="122" t="s">
        <v>101</v>
      </c>
      <c r="C69" s="274"/>
      <c r="D69" s="274"/>
      <c r="E69" s="274"/>
      <c r="F69" s="274"/>
      <c r="G69" s="274"/>
      <c r="H69" s="274"/>
      <c r="I69" s="299"/>
      <c r="J69" s="299"/>
      <c r="K69" s="299"/>
      <c r="L69" s="299"/>
      <c r="M69" s="299"/>
      <c r="N69" s="72">
        <v>0</v>
      </c>
      <c r="O69" s="78">
        <v>0</v>
      </c>
    </row>
    <row r="70" spans="1:15" x14ac:dyDescent="0.2">
      <c r="A70" s="122">
        <v>3</v>
      </c>
      <c r="B70" s="122" t="s">
        <v>101</v>
      </c>
      <c r="C70" s="274"/>
      <c r="D70" s="274"/>
      <c r="E70" s="274"/>
      <c r="F70" s="274"/>
      <c r="G70" s="274"/>
      <c r="H70" s="274"/>
      <c r="I70" s="299"/>
      <c r="J70" s="299"/>
      <c r="K70" s="299"/>
      <c r="L70" s="299"/>
      <c r="M70" s="299"/>
      <c r="N70" s="72">
        <v>0</v>
      </c>
      <c r="O70" s="78">
        <v>0</v>
      </c>
    </row>
    <row r="71" spans="1:15" x14ac:dyDescent="0.2">
      <c r="A71" s="122">
        <v>4</v>
      </c>
      <c r="B71" s="122" t="s">
        <v>101</v>
      </c>
      <c r="C71" s="274"/>
      <c r="D71" s="274"/>
      <c r="E71" s="274"/>
      <c r="F71" s="274"/>
      <c r="G71" s="274"/>
      <c r="H71" s="274"/>
      <c r="I71" s="299"/>
      <c r="J71" s="299"/>
      <c r="K71" s="299"/>
      <c r="L71" s="299"/>
      <c r="M71" s="299"/>
      <c r="N71" s="72">
        <v>0</v>
      </c>
      <c r="O71" s="78">
        <v>0</v>
      </c>
    </row>
    <row r="72" spans="1:15" x14ac:dyDescent="0.2">
      <c r="A72" s="259"/>
      <c r="B72" s="259"/>
      <c r="C72" s="259"/>
      <c r="D72" s="259"/>
      <c r="E72" s="259"/>
      <c r="F72" s="259"/>
      <c r="G72" s="259"/>
      <c r="H72" s="259"/>
      <c r="I72" s="259"/>
      <c r="J72" s="259"/>
      <c r="K72" s="259"/>
      <c r="L72" s="259"/>
      <c r="M72" s="259"/>
      <c r="N72" s="259"/>
      <c r="O72" s="259"/>
    </row>
    <row r="73" spans="1:15" x14ac:dyDescent="0.2">
      <c r="A73" s="265" t="s">
        <v>104</v>
      </c>
      <c r="B73" s="265"/>
      <c r="C73" s="265"/>
      <c r="D73" s="265"/>
      <c r="E73" s="265"/>
      <c r="F73" s="265"/>
      <c r="G73" s="265"/>
      <c r="H73" s="265"/>
      <c r="I73" s="265"/>
      <c r="J73" s="265"/>
      <c r="K73" s="265"/>
      <c r="L73" s="265"/>
      <c r="M73" s="265"/>
      <c r="N73" s="67">
        <f>ROUND(SUM(N68:N71),0)</f>
        <v>0</v>
      </c>
      <c r="O73" s="120">
        <f>ROUND(SUM(O68:O71),0)</f>
        <v>0</v>
      </c>
    </row>
    <row r="74" spans="1:15" x14ac:dyDescent="0.2">
      <c r="A74" s="267"/>
      <c r="B74" s="267"/>
      <c r="C74" s="267"/>
      <c r="D74" s="267"/>
      <c r="E74" s="267"/>
      <c r="F74" s="267"/>
      <c r="G74" s="267"/>
      <c r="H74" s="267"/>
      <c r="I74" s="267"/>
      <c r="J74" s="267"/>
      <c r="K74" s="267"/>
      <c r="L74" s="267"/>
      <c r="M74" s="267"/>
      <c r="N74" s="267"/>
      <c r="O74" s="267"/>
    </row>
    <row r="75" spans="1:15" x14ac:dyDescent="0.2">
      <c r="A75" s="122"/>
      <c r="B75" s="125" t="s">
        <v>26</v>
      </c>
      <c r="C75" s="259"/>
      <c r="D75" s="259"/>
      <c r="E75" s="259"/>
      <c r="F75" s="259"/>
      <c r="G75" s="259"/>
      <c r="H75" s="259"/>
      <c r="I75" s="259"/>
      <c r="J75" s="259"/>
      <c r="K75" s="259"/>
      <c r="L75" s="259"/>
      <c r="M75" s="259"/>
      <c r="N75" s="259"/>
      <c r="O75" s="259"/>
    </row>
    <row r="76" spans="1:15" x14ac:dyDescent="0.2">
      <c r="A76" s="122">
        <v>1</v>
      </c>
      <c r="B76" s="259" t="str">
        <f>'Year One'!B76</f>
        <v>Computer Services</v>
      </c>
      <c r="C76" s="259"/>
      <c r="D76" s="259"/>
      <c r="E76" s="259"/>
      <c r="F76" s="259"/>
      <c r="G76" s="259"/>
      <c r="H76" s="259"/>
      <c r="I76" s="259"/>
      <c r="J76" s="259"/>
      <c r="K76" s="259"/>
      <c r="L76" s="259"/>
      <c r="M76" s="259"/>
      <c r="N76" s="72">
        <v>0</v>
      </c>
      <c r="O76" s="78">
        <v>0</v>
      </c>
    </row>
    <row r="77" spans="1:15" x14ac:dyDescent="0.2">
      <c r="A77" s="122">
        <v>2</v>
      </c>
      <c r="B77" s="259" t="str">
        <f>'Year One'!B77</f>
        <v>Software</v>
      </c>
      <c r="C77" s="259"/>
      <c r="D77" s="259"/>
      <c r="E77" s="267"/>
      <c r="F77" s="267"/>
      <c r="G77" s="267"/>
      <c r="H77" s="267"/>
      <c r="I77" s="267"/>
      <c r="J77" s="267"/>
      <c r="K77" s="267"/>
      <c r="L77" s="267"/>
      <c r="M77" s="267"/>
      <c r="N77" s="72">
        <v>0</v>
      </c>
      <c r="O77" s="78">
        <v>0</v>
      </c>
    </row>
    <row r="78" spans="1:15" x14ac:dyDescent="0.2">
      <c r="A78" s="122">
        <v>3</v>
      </c>
      <c r="B78" s="259" t="str">
        <f>'Year One'!B78</f>
        <v>Publication Costs</v>
      </c>
      <c r="C78" s="259"/>
      <c r="D78" s="259"/>
      <c r="E78" s="259"/>
      <c r="F78" s="259"/>
      <c r="G78" s="259"/>
      <c r="H78" s="259"/>
      <c r="I78" s="259"/>
      <c r="J78" s="259"/>
      <c r="K78" s="259"/>
      <c r="L78" s="259"/>
      <c r="M78" s="259"/>
      <c r="N78" s="72">
        <v>0</v>
      </c>
      <c r="O78" s="78">
        <v>0</v>
      </c>
    </row>
    <row r="79" spans="1:15" x14ac:dyDescent="0.2">
      <c r="A79" s="122">
        <v>4</v>
      </c>
      <c r="B79" s="259" t="str">
        <f>'Year One'!B79</f>
        <v>Copying</v>
      </c>
      <c r="C79" s="259"/>
      <c r="D79" s="259"/>
      <c r="E79" s="259"/>
      <c r="F79" s="259"/>
      <c r="G79" s="259"/>
      <c r="H79" s="259"/>
      <c r="I79" s="259"/>
      <c r="J79" s="259"/>
      <c r="K79" s="259"/>
      <c r="L79" s="259"/>
      <c r="M79" s="259"/>
      <c r="N79" s="72">
        <v>0</v>
      </c>
      <c r="O79" s="78">
        <v>0</v>
      </c>
    </row>
    <row r="80" spans="1:15" x14ac:dyDescent="0.2">
      <c r="A80" s="122">
        <v>5</v>
      </c>
      <c r="B80" s="259" t="str">
        <f>'Year One'!B80</f>
        <v>Postage</v>
      </c>
      <c r="C80" s="259"/>
      <c r="D80" s="259"/>
      <c r="E80" s="259"/>
      <c r="F80" s="259"/>
      <c r="G80" s="259"/>
      <c r="H80" s="259"/>
      <c r="I80" s="259"/>
      <c r="J80" s="259"/>
      <c r="K80" s="259"/>
      <c r="L80" s="259"/>
      <c r="M80" s="259"/>
      <c r="N80" s="72">
        <v>0</v>
      </c>
      <c r="O80" s="78">
        <v>0</v>
      </c>
    </row>
    <row r="81" spans="1:15" x14ac:dyDescent="0.2">
      <c r="A81" s="122">
        <v>6</v>
      </c>
      <c r="B81" s="259" t="str">
        <f>'Year One'!B81</f>
        <v>Human Subjects Compensation</v>
      </c>
      <c r="C81" s="259"/>
      <c r="D81" s="259"/>
      <c r="E81" s="259"/>
      <c r="F81" s="259"/>
      <c r="G81" s="259"/>
      <c r="H81" s="259"/>
      <c r="I81" s="259"/>
      <c r="J81" s="259"/>
      <c r="K81" s="259"/>
      <c r="L81" s="259"/>
      <c r="M81" s="259"/>
      <c r="N81" s="72">
        <v>0</v>
      </c>
      <c r="O81" s="78">
        <v>0</v>
      </c>
    </row>
    <row r="82" spans="1:15" x14ac:dyDescent="0.2">
      <c r="A82" s="122">
        <v>7</v>
      </c>
      <c r="B82" s="259" t="str">
        <f>'Year One'!B82</f>
        <v>Consultant</v>
      </c>
      <c r="C82" s="259"/>
      <c r="D82" s="259"/>
      <c r="E82" s="259"/>
      <c r="F82" s="259"/>
      <c r="G82" s="259"/>
      <c r="H82" s="259"/>
      <c r="I82" s="259"/>
      <c r="J82" s="259"/>
      <c r="K82" s="259"/>
      <c r="L82" s="259"/>
      <c r="M82" s="259"/>
      <c r="N82" s="72">
        <v>0</v>
      </c>
      <c r="O82" s="78">
        <v>0</v>
      </c>
    </row>
    <row r="83" spans="1:15" x14ac:dyDescent="0.2">
      <c r="A83" s="122">
        <v>8</v>
      </c>
      <c r="B83" s="259" t="s">
        <v>279</v>
      </c>
      <c r="C83" s="259"/>
      <c r="D83" s="259"/>
      <c r="E83" s="259"/>
      <c r="F83" s="259"/>
      <c r="G83" s="259"/>
      <c r="H83" s="259"/>
      <c r="I83" s="259"/>
      <c r="J83" s="259"/>
      <c r="K83" s="259"/>
      <c r="L83" s="259"/>
      <c r="M83" s="259"/>
      <c r="N83" s="72">
        <v>0</v>
      </c>
      <c r="O83" s="78">
        <v>0</v>
      </c>
    </row>
    <row r="84" spans="1:15" x14ac:dyDescent="0.2">
      <c r="A84" s="122">
        <v>9</v>
      </c>
      <c r="B84" s="259" t="s">
        <v>280</v>
      </c>
      <c r="C84" s="259"/>
      <c r="D84" s="259"/>
      <c r="E84" s="259"/>
      <c r="F84" s="259"/>
      <c r="G84" s="259"/>
      <c r="H84" s="259"/>
      <c r="I84" s="259"/>
      <c r="J84" s="259"/>
      <c r="K84" s="259"/>
      <c r="L84" s="259"/>
      <c r="M84" s="259"/>
      <c r="N84" s="72">
        <v>0</v>
      </c>
      <c r="O84" s="78">
        <v>0</v>
      </c>
    </row>
    <row r="85" spans="1:15" x14ac:dyDescent="0.2">
      <c r="A85" s="122">
        <v>10</v>
      </c>
      <c r="B85" s="285" t="s">
        <v>281</v>
      </c>
      <c r="C85" s="332"/>
      <c r="D85" s="286"/>
      <c r="E85" s="279"/>
      <c r="F85" s="277"/>
      <c r="G85" s="277"/>
      <c r="H85" s="277"/>
      <c r="I85" s="277"/>
      <c r="J85" s="277"/>
      <c r="K85" s="277"/>
      <c r="L85" s="277"/>
      <c r="M85" s="278"/>
      <c r="N85" s="72">
        <v>0</v>
      </c>
      <c r="O85" s="78">
        <v>0</v>
      </c>
    </row>
    <row r="86" spans="1:15" x14ac:dyDescent="0.2">
      <c r="A86" s="122">
        <v>11</v>
      </c>
      <c r="B86" s="285" t="s">
        <v>282</v>
      </c>
      <c r="C86" s="332"/>
      <c r="D86" s="286"/>
      <c r="E86" s="279"/>
      <c r="F86" s="277"/>
      <c r="G86" s="277"/>
      <c r="H86" s="277"/>
      <c r="I86" s="277"/>
      <c r="J86" s="277"/>
      <c r="K86" s="277"/>
      <c r="L86" s="277"/>
      <c r="M86" s="278"/>
      <c r="N86" s="72">
        <v>0</v>
      </c>
      <c r="O86" s="78">
        <v>0</v>
      </c>
    </row>
    <row r="87" spans="1:15" x14ac:dyDescent="0.2">
      <c r="A87" s="122">
        <v>12</v>
      </c>
      <c r="B87" s="259" t="str">
        <f>'Year One'!B87</f>
        <v>Other</v>
      </c>
      <c r="C87" s="259"/>
      <c r="D87" s="259"/>
      <c r="E87" s="259"/>
      <c r="F87" s="259"/>
      <c r="G87" s="259"/>
      <c r="H87" s="259"/>
      <c r="I87" s="259"/>
      <c r="J87" s="259"/>
      <c r="K87" s="259"/>
      <c r="L87" s="259"/>
      <c r="M87" s="259"/>
      <c r="N87" s="72">
        <v>0</v>
      </c>
      <c r="O87" s="78">
        <v>0</v>
      </c>
    </row>
    <row r="88" spans="1:15" x14ac:dyDescent="0.2">
      <c r="A88" s="259"/>
      <c r="B88" s="259"/>
      <c r="C88" s="259"/>
      <c r="D88" s="259"/>
      <c r="E88" s="259"/>
      <c r="F88" s="259"/>
      <c r="G88" s="259"/>
      <c r="H88" s="259"/>
      <c r="I88" s="259"/>
      <c r="J88" s="259"/>
      <c r="K88" s="259"/>
      <c r="L88" s="259"/>
      <c r="M88" s="259"/>
      <c r="N88" s="259"/>
      <c r="O88" s="259"/>
    </row>
    <row r="89" spans="1:15" x14ac:dyDescent="0.2">
      <c r="A89" s="265" t="s">
        <v>86</v>
      </c>
      <c r="B89" s="265"/>
      <c r="C89" s="265"/>
      <c r="D89" s="265"/>
      <c r="E89" s="265"/>
      <c r="F89" s="265"/>
      <c r="G89" s="265"/>
      <c r="H89" s="265"/>
      <c r="I89" s="265"/>
      <c r="J89" s="265"/>
      <c r="K89" s="265"/>
      <c r="L89" s="265"/>
      <c r="M89" s="265"/>
      <c r="N89" s="67">
        <f>ROUND(SUM(N76:N87),0)</f>
        <v>0</v>
      </c>
      <c r="O89" s="120">
        <f>ROUND(SUM(O76:O87),0)</f>
        <v>0</v>
      </c>
    </row>
    <row r="90" spans="1:15" x14ac:dyDescent="0.2">
      <c r="A90" s="305"/>
      <c r="B90" s="305"/>
      <c r="C90" s="305"/>
      <c r="D90" s="305"/>
      <c r="E90" s="305"/>
      <c r="F90" s="305"/>
      <c r="G90" s="305"/>
      <c r="H90" s="305"/>
      <c r="I90" s="305"/>
      <c r="J90" s="305"/>
      <c r="K90" s="305"/>
      <c r="L90" s="305"/>
      <c r="M90" s="305"/>
      <c r="N90" s="305"/>
      <c r="O90" s="305"/>
    </row>
    <row r="91" spans="1:15" x14ac:dyDescent="0.2">
      <c r="A91" s="265" t="s">
        <v>87</v>
      </c>
      <c r="B91" s="265"/>
      <c r="C91" s="265"/>
      <c r="D91" s="265"/>
      <c r="E91" s="265"/>
      <c r="F91" s="265"/>
      <c r="G91" s="265"/>
      <c r="H91" s="265"/>
      <c r="I91" s="265"/>
      <c r="J91" s="265"/>
      <c r="K91" s="265"/>
      <c r="L91" s="265"/>
      <c r="M91" s="265"/>
      <c r="N91" s="67">
        <f>SUM(N37+N42+N51+N57+N65+N73+N89)</f>
        <v>0</v>
      </c>
      <c r="O91" s="120">
        <f>SUM(O37+O42+O51+O57+O65+O73+O89)</f>
        <v>0</v>
      </c>
    </row>
    <row r="92" spans="1:15" x14ac:dyDescent="0.2">
      <c r="A92" s="308"/>
      <c r="B92" s="308"/>
      <c r="C92" s="308"/>
      <c r="D92" s="308"/>
      <c r="E92" s="308"/>
      <c r="F92" s="308"/>
      <c r="G92" s="308"/>
      <c r="H92" s="308"/>
      <c r="I92" s="308"/>
      <c r="J92" s="308"/>
      <c r="K92" s="308"/>
      <c r="L92" s="308"/>
      <c r="M92" s="308"/>
      <c r="N92" s="308"/>
      <c r="O92" s="308"/>
    </row>
    <row r="93" spans="1:15" x14ac:dyDescent="0.2">
      <c r="A93" s="308" t="s">
        <v>73</v>
      </c>
      <c r="B93" s="308"/>
      <c r="C93" s="308"/>
      <c r="D93" s="308"/>
      <c r="E93" s="308"/>
      <c r="F93" s="308"/>
      <c r="G93" s="308"/>
      <c r="H93" s="308"/>
      <c r="I93" s="308"/>
      <c r="J93" s="308"/>
      <c r="K93" s="308"/>
      <c r="L93" s="308"/>
      <c r="M93" s="308"/>
      <c r="N93" s="308"/>
      <c r="O93" s="308"/>
    </row>
    <row r="94" spans="1:15" x14ac:dyDescent="0.2">
      <c r="A94" s="122" t="s">
        <v>18</v>
      </c>
      <c r="B94" s="107" t="str">
        <f>'Year One'!B94</f>
        <v>On-Campus</v>
      </c>
      <c r="C94" s="122" t="s">
        <v>18</v>
      </c>
      <c r="D94" s="47" t="s">
        <v>204</v>
      </c>
      <c r="E94" s="104">
        <f>'Year One'!E94</f>
        <v>0.36699999999999999</v>
      </c>
      <c r="F94" s="310"/>
      <c r="G94" s="310"/>
      <c r="H94" s="47" t="s">
        <v>205</v>
      </c>
      <c r="I94" s="79">
        <f>IF(B94="On-Campus",SUM(N91-(N51+N42+N65+N84+N86)),N91)</f>
        <v>0</v>
      </c>
      <c r="J94" s="259" t="str">
        <f>BaseType</f>
        <v>MTDC</v>
      </c>
      <c r="K94" s="259"/>
      <c r="L94" s="259"/>
      <c r="M94" s="259"/>
      <c r="N94" s="65">
        <f>ROUND(SUM(E94*I94),0)</f>
        <v>0</v>
      </c>
      <c r="O94" s="120">
        <f>ROUND((O91-(O42+O51+O65+O84+O86))*E94,0)</f>
        <v>0</v>
      </c>
    </row>
    <row r="95" spans="1:15" x14ac:dyDescent="0.2">
      <c r="A95" s="259"/>
      <c r="B95" s="259"/>
      <c r="C95" s="259"/>
      <c r="D95" s="259"/>
      <c r="E95" s="259"/>
      <c r="F95" s="259"/>
      <c r="G95" s="259"/>
      <c r="H95" s="259"/>
      <c r="I95" s="259"/>
      <c r="J95" s="259"/>
      <c r="K95" s="259"/>
      <c r="L95" s="259"/>
      <c r="M95" s="259"/>
      <c r="N95" s="259"/>
      <c r="O95" s="259"/>
    </row>
    <row r="96" spans="1:15" x14ac:dyDescent="0.2">
      <c r="A96" s="303" t="s">
        <v>88</v>
      </c>
      <c r="B96" s="303"/>
      <c r="C96" s="303"/>
      <c r="D96" s="303"/>
      <c r="E96" s="303"/>
      <c r="F96" s="303"/>
      <c r="G96" s="303"/>
      <c r="H96" s="303"/>
      <c r="I96" s="303"/>
      <c r="J96" s="303"/>
      <c r="K96" s="303"/>
      <c r="L96" s="303"/>
      <c r="M96" s="303"/>
      <c r="N96" s="80">
        <f>SUM(N91+N94)</f>
        <v>0</v>
      </c>
      <c r="O96" s="120">
        <f>SUM(O91+O94)</f>
        <v>0</v>
      </c>
    </row>
    <row r="97" spans="1:16" x14ac:dyDescent="0.2">
      <c r="A97" s="305" t="s">
        <v>70</v>
      </c>
      <c r="B97" s="305"/>
      <c r="C97" s="305"/>
      <c r="D97" s="305"/>
      <c r="E97" s="305"/>
      <c r="F97" s="305"/>
      <c r="G97" s="305"/>
      <c r="H97" s="305"/>
      <c r="I97" s="305"/>
      <c r="J97" s="305"/>
      <c r="K97" s="305"/>
      <c r="L97" s="305"/>
      <c r="M97" s="305"/>
      <c r="N97" s="305"/>
      <c r="O97" s="305"/>
    </row>
    <row r="98" spans="1:16" x14ac:dyDescent="0.2">
      <c r="A98" s="305"/>
      <c r="B98" s="305"/>
      <c r="C98" s="305"/>
      <c r="D98" s="305"/>
      <c r="E98" s="305"/>
      <c r="F98" s="305"/>
      <c r="G98" s="305"/>
      <c r="H98" s="305"/>
      <c r="I98" s="305"/>
      <c r="J98" s="305"/>
      <c r="L98" s="81" t="s">
        <v>14</v>
      </c>
      <c r="M98" s="81"/>
      <c r="N98" s="256">
        <f>N96+O96</f>
        <v>0</v>
      </c>
      <c r="O98" s="256"/>
    </row>
    <row r="99" spans="1:16" x14ac:dyDescent="0.2">
      <c r="A99" s="251" t="str">
        <f>Update</f>
        <v>Template updated: 04/10/2026</v>
      </c>
      <c r="B99" s="251"/>
      <c r="C99" s="251"/>
      <c r="D99" s="251"/>
      <c r="E99" s="251"/>
      <c r="F99" s="251"/>
      <c r="G99" s="251"/>
      <c r="H99" s="251"/>
      <c r="I99" s="251"/>
      <c r="J99" s="251"/>
      <c r="K99" s="251"/>
      <c r="L99" s="251"/>
      <c r="M99" s="251"/>
      <c r="N99" s="251"/>
      <c r="O99" s="251"/>
    </row>
    <row r="100" spans="1:16" ht="15" customHeight="1" x14ac:dyDescent="0.2">
      <c r="A100" s="251" t="s">
        <v>69</v>
      </c>
      <c r="B100" s="251"/>
      <c r="C100" s="251"/>
      <c r="D100" s="251"/>
      <c r="E100" s="251"/>
      <c r="F100" s="251"/>
      <c r="G100" s="251"/>
      <c r="H100" s="251"/>
      <c r="I100" s="251"/>
      <c r="J100" s="251"/>
      <c r="K100" s="251"/>
      <c r="L100" s="251"/>
      <c r="M100" s="251"/>
      <c r="N100" s="251"/>
      <c r="O100" s="251"/>
    </row>
    <row r="101" spans="1:16" x14ac:dyDescent="0.2">
      <c r="A101" s="251"/>
      <c r="B101" s="251"/>
      <c r="C101" s="251"/>
      <c r="D101" s="251"/>
      <c r="E101" s="251"/>
      <c r="F101" s="251"/>
      <c r="G101" s="251"/>
      <c r="H101" s="251"/>
      <c r="I101" s="251"/>
      <c r="J101" s="251"/>
      <c r="K101" s="251"/>
      <c r="L101" s="251"/>
      <c r="M101" s="251"/>
      <c r="N101" s="251"/>
      <c r="O101" s="251"/>
    </row>
    <row r="102" spans="1:16" x14ac:dyDescent="0.2">
      <c r="A102" s="251"/>
      <c r="B102" s="251"/>
      <c r="C102" s="251"/>
      <c r="D102" s="251"/>
      <c r="E102" s="251"/>
      <c r="F102" s="251"/>
      <c r="G102" s="251"/>
      <c r="H102" s="251"/>
      <c r="I102" s="251"/>
      <c r="J102" s="251"/>
      <c r="K102" s="251"/>
      <c r="L102" s="251"/>
      <c r="M102" s="251"/>
      <c r="N102" s="251"/>
      <c r="O102" s="251"/>
    </row>
    <row r="103" spans="1:16" x14ac:dyDescent="0.2">
      <c r="A103" s="251"/>
      <c r="B103" s="251"/>
      <c r="C103" s="251"/>
      <c r="D103" s="251"/>
      <c r="E103" s="251"/>
      <c r="F103" s="251"/>
      <c r="G103" s="251"/>
      <c r="H103" s="251"/>
      <c r="I103" s="251"/>
      <c r="J103" s="251"/>
      <c r="K103" s="251"/>
      <c r="L103" s="251"/>
      <c r="M103" s="251"/>
      <c r="N103" s="251"/>
      <c r="O103" s="251"/>
    </row>
    <row r="104" spans="1:16" x14ac:dyDescent="0.2">
      <c r="A104" s="251"/>
      <c r="B104" s="251"/>
      <c r="C104" s="251"/>
      <c r="D104" s="251"/>
      <c r="E104" s="251"/>
      <c r="F104" s="251"/>
      <c r="G104" s="251"/>
      <c r="H104" s="251"/>
      <c r="I104" s="251"/>
      <c r="J104" s="251"/>
      <c r="K104" s="251"/>
      <c r="L104" s="251"/>
      <c r="M104" s="251"/>
      <c r="N104" s="251"/>
      <c r="O104" s="251"/>
    </row>
    <row r="105" spans="1:16" hidden="1" x14ac:dyDescent="0.2">
      <c r="A105" s="251"/>
      <c r="B105" s="251"/>
      <c r="C105" s="251"/>
      <c r="D105" s="251"/>
      <c r="E105" s="251"/>
      <c r="F105" s="251"/>
      <c r="G105" s="251"/>
      <c r="H105" s="251"/>
      <c r="I105" s="251"/>
      <c r="J105" s="251"/>
      <c r="K105" s="251"/>
      <c r="L105" s="251"/>
      <c r="M105" s="251"/>
      <c r="N105" s="251"/>
      <c r="O105" s="251"/>
    </row>
    <row r="106" spans="1:16" hidden="1" x14ac:dyDescent="0.2">
      <c r="A106" s="251"/>
      <c r="B106" s="251"/>
      <c r="C106" s="251"/>
      <c r="D106" s="251"/>
      <c r="E106" s="251"/>
      <c r="F106" s="251"/>
      <c r="G106" s="251"/>
      <c r="H106" s="251"/>
      <c r="I106" s="251"/>
      <c r="J106" s="251"/>
      <c r="K106" s="251"/>
      <c r="L106" s="251"/>
      <c r="M106" s="251"/>
      <c r="N106" s="251"/>
      <c r="O106" s="251"/>
    </row>
    <row r="107" spans="1:16" x14ac:dyDescent="0.2">
      <c r="A107" s="82"/>
      <c r="B107" s="82"/>
      <c r="C107" s="82"/>
      <c r="D107" s="82"/>
      <c r="E107" s="82"/>
      <c r="F107" s="82"/>
      <c r="G107" s="82"/>
      <c r="H107" s="82"/>
      <c r="I107" s="82"/>
      <c r="J107" s="82"/>
      <c r="K107" s="82"/>
      <c r="L107" s="82"/>
      <c r="M107" s="82"/>
      <c r="N107" s="82"/>
      <c r="O107" s="82"/>
    </row>
    <row r="108" spans="1:16" x14ac:dyDescent="0.2">
      <c r="A108" s="82"/>
      <c r="B108" s="82"/>
      <c r="C108" s="82"/>
      <c r="D108" s="82"/>
      <c r="E108" s="82"/>
      <c r="F108" s="82"/>
      <c r="G108" s="82"/>
      <c r="H108" s="82"/>
      <c r="I108" s="82"/>
      <c r="J108" s="82"/>
      <c r="K108" s="82"/>
      <c r="L108" s="82"/>
      <c r="M108" s="82"/>
      <c r="N108" s="82"/>
      <c r="O108" s="82"/>
    </row>
    <row r="109" spans="1:16" x14ac:dyDescent="0.2">
      <c r="A109" s="82"/>
      <c r="B109" s="82"/>
      <c r="C109" s="82"/>
      <c r="D109" s="82"/>
      <c r="E109" s="82"/>
      <c r="F109" s="82"/>
      <c r="G109" s="82"/>
      <c r="H109" s="82"/>
      <c r="I109" s="82"/>
      <c r="J109" s="82"/>
      <c r="K109" s="82"/>
      <c r="L109" s="82"/>
      <c r="M109" s="82"/>
      <c r="N109" s="82"/>
      <c r="O109" s="82"/>
    </row>
    <row r="110" spans="1:16" x14ac:dyDescent="0.2">
      <c r="A110" s="82"/>
      <c r="B110" s="82"/>
      <c r="C110" s="82"/>
      <c r="D110" s="82"/>
      <c r="E110" s="82"/>
      <c r="F110" s="82"/>
      <c r="G110" s="82"/>
      <c r="H110" s="82"/>
      <c r="I110" s="82"/>
      <c r="J110" s="82"/>
      <c r="K110" s="82"/>
      <c r="L110" s="82"/>
      <c r="M110" s="82"/>
      <c r="N110" s="82"/>
      <c r="O110" s="82"/>
      <c r="P110" s="83"/>
    </row>
    <row r="111" spans="1:16" x14ac:dyDescent="0.2">
      <c r="A111" s="82"/>
      <c r="B111" s="82"/>
      <c r="C111" s="82"/>
      <c r="D111" s="82"/>
      <c r="E111" s="82"/>
      <c r="F111" s="82"/>
      <c r="G111" s="82"/>
      <c r="H111" s="82"/>
      <c r="I111" s="82"/>
      <c r="J111" s="82"/>
      <c r="K111" s="82"/>
      <c r="L111" s="82"/>
      <c r="M111" s="82"/>
      <c r="N111" s="82"/>
      <c r="O111" s="82"/>
      <c r="P111" s="83"/>
    </row>
    <row r="112" spans="1:16" x14ac:dyDescent="0.2">
      <c r="A112" s="82"/>
      <c r="B112" s="82"/>
      <c r="C112" s="82"/>
      <c r="D112" s="82"/>
      <c r="E112" s="82"/>
      <c r="F112" s="82"/>
      <c r="G112" s="82"/>
      <c r="H112" s="82"/>
      <c r="I112" s="82"/>
      <c r="J112" s="82"/>
      <c r="K112" s="82"/>
      <c r="L112" s="82"/>
      <c r="M112" s="82"/>
      <c r="N112" s="82"/>
      <c r="O112" s="82"/>
      <c r="P112" s="83"/>
    </row>
    <row r="113" spans="1:16" x14ac:dyDescent="0.2">
      <c r="A113" s="82"/>
      <c r="B113" s="82"/>
      <c r="C113" s="82"/>
      <c r="D113" s="82"/>
      <c r="E113" s="82"/>
      <c r="F113" s="82"/>
      <c r="G113" s="82"/>
      <c r="H113" s="82"/>
      <c r="I113" s="82"/>
      <c r="J113" s="82"/>
      <c r="K113" s="82"/>
      <c r="L113" s="82"/>
      <c r="M113" s="82"/>
      <c r="N113" s="82"/>
      <c r="O113" s="82"/>
      <c r="P113" s="83"/>
    </row>
    <row r="114" spans="1:16" x14ac:dyDescent="0.2">
      <c r="A114" s="82"/>
      <c r="B114" s="82"/>
      <c r="C114" s="82"/>
      <c r="D114" s="82"/>
      <c r="E114" s="82"/>
      <c r="F114" s="82"/>
      <c r="G114" s="82"/>
      <c r="H114" s="82"/>
      <c r="I114" s="82"/>
      <c r="J114" s="82"/>
      <c r="K114" s="82"/>
      <c r="L114" s="82"/>
      <c r="M114" s="82"/>
      <c r="N114" s="82"/>
      <c r="O114" s="82"/>
      <c r="P114" s="83"/>
    </row>
    <row r="115" spans="1:16" x14ac:dyDescent="0.2">
      <c r="A115" s="84"/>
      <c r="J115" s="83"/>
      <c r="K115" s="83"/>
      <c r="L115" s="83"/>
      <c r="N115" s="83"/>
      <c r="O115" s="83"/>
      <c r="P115" s="83"/>
    </row>
    <row r="116" spans="1:16" x14ac:dyDescent="0.2">
      <c r="A116" s="84"/>
      <c r="J116" s="83"/>
      <c r="K116" s="83"/>
      <c r="L116" s="83"/>
      <c r="N116" s="83"/>
      <c r="O116" s="83"/>
      <c r="P116" s="83"/>
    </row>
    <row r="117" spans="1:16" x14ac:dyDescent="0.2">
      <c r="A117" s="84"/>
      <c r="J117" s="83"/>
      <c r="K117" s="83"/>
      <c r="L117" s="83"/>
      <c r="N117" s="83"/>
    </row>
    <row r="118" spans="1:16" x14ac:dyDescent="0.2">
      <c r="A118" s="84"/>
      <c r="J118" s="83"/>
      <c r="K118" s="83"/>
      <c r="L118" s="83"/>
      <c r="N118" s="83"/>
      <c r="O118" s="83"/>
      <c r="P118" s="83"/>
    </row>
    <row r="119" spans="1:16" x14ac:dyDescent="0.2">
      <c r="A119" s="84"/>
      <c r="J119" s="83"/>
      <c r="K119" s="83"/>
      <c r="L119" s="83"/>
      <c r="N119" s="83"/>
    </row>
    <row r="120" spans="1:16" x14ac:dyDescent="0.2">
      <c r="A120" s="84"/>
      <c r="F120" s="83"/>
      <c r="H120" s="83"/>
      <c r="I120" s="83"/>
      <c r="J120" s="83"/>
      <c r="K120" s="83"/>
      <c r="L120" s="83"/>
      <c r="N120" s="83"/>
      <c r="O120" s="83"/>
      <c r="P120" s="83"/>
    </row>
    <row r="121" spans="1:16" x14ac:dyDescent="0.2">
      <c r="J121" s="83"/>
      <c r="K121" s="83"/>
      <c r="L121" s="83"/>
      <c r="N121" s="83"/>
    </row>
    <row r="122" spans="1:16" x14ac:dyDescent="0.2">
      <c r="J122" s="83"/>
      <c r="K122" s="83"/>
      <c r="L122" s="83"/>
      <c r="N122" s="83"/>
      <c r="O122" s="83"/>
      <c r="P122" s="83"/>
    </row>
  </sheetData>
  <mergeCells count="144">
    <mergeCell ref="A15:O15"/>
    <mergeCell ref="G16:H16"/>
    <mergeCell ref="G17:H17"/>
    <mergeCell ref="G18:H18"/>
    <mergeCell ref="G19:H19"/>
    <mergeCell ref="G20:H20"/>
    <mergeCell ref="G21:H21"/>
    <mergeCell ref="K36:L36"/>
    <mergeCell ref="A36:I36"/>
    <mergeCell ref="K35:M35"/>
    <mergeCell ref="K27:M27"/>
    <mergeCell ref="K28:M28"/>
    <mergeCell ref="K29:M29"/>
    <mergeCell ref="K31:M31"/>
    <mergeCell ref="K32:M32"/>
    <mergeCell ref="K33:M33"/>
    <mergeCell ref="K23:L23"/>
    <mergeCell ref="A30:O30"/>
    <mergeCell ref="A34:O34"/>
    <mergeCell ref="A35:I35"/>
    <mergeCell ref="A22:O22"/>
    <mergeCell ref="A23:I23"/>
    <mergeCell ref="A24:O24"/>
    <mergeCell ref="K25:M25"/>
    <mergeCell ref="A1:O1"/>
    <mergeCell ref="A13:O13"/>
    <mergeCell ref="K14:L14"/>
    <mergeCell ref="A2:I2"/>
    <mergeCell ref="J2:K2"/>
    <mergeCell ref="L2:O2"/>
    <mergeCell ref="C3:I3"/>
    <mergeCell ref="J3:K3"/>
    <mergeCell ref="L3:O3"/>
    <mergeCell ref="C4:I4"/>
    <mergeCell ref="J4:K4"/>
    <mergeCell ref="L4:O4"/>
    <mergeCell ref="A5:O5"/>
    <mergeCell ref="A14:I14"/>
    <mergeCell ref="A56:O56"/>
    <mergeCell ref="B39:C39"/>
    <mergeCell ref="B40:C40"/>
    <mergeCell ref="B25:C25"/>
    <mergeCell ref="B31:C31"/>
    <mergeCell ref="B32:C32"/>
    <mergeCell ref="B26:C26"/>
    <mergeCell ref="B33:C33"/>
    <mergeCell ref="B47:H47"/>
    <mergeCell ref="I47:M47"/>
    <mergeCell ref="B48:H48"/>
    <mergeCell ref="I48:M48"/>
    <mergeCell ref="K26:M26"/>
    <mergeCell ref="B46:H46"/>
    <mergeCell ref="I46:M46"/>
    <mergeCell ref="A37:I37"/>
    <mergeCell ref="K37:L37"/>
    <mergeCell ref="A38:O38"/>
    <mergeCell ref="A41:O41"/>
    <mergeCell ref="A42:M42"/>
    <mergeCell ref="F40:M40"/>
    <mergeCell ref="F39:O39"/>
    <mergeCell ref="A43:O43"/>
    <mergeCell ref="C44:O44"/>
    <mergeCell ref="A50:O50"/>
    <mergeCell ref="A51:M51"/>
    <mergeCell ref="A52:O52"/>
    <mergeCell ref="C53:O53"/>
    <mergeCell ref="B54:M54"/>
    <mergeCell ref="B55:M55"/>
    <mergeCell ref="B49:H49"/>
    <mergeCell ref="I49:M49"/>
    <mergeCell ref="B27:C27"/>
    <mergeCell ref="B28:C28"/>
    <mergeCell ref="B29:C29"/>
    <mergeCell ref="G31:I31"/>
    <mergeCell ref="G32:I32"/>
    <mergeCell ref="G33:I33"/>
    <mergeCell ref="B45:H45"/>
    <mergeCell ref="I45:M45"/>
    <mergeCell ref="C61:H61"/>
    <mergeCell ref="I61:M61"/>
    <mergeCell ref="C62:H62"/>
    <mergeCell ref="I62:M62"/>
    <mergeCell ref="C63:H63"/>
    <mergeCell ref="I63:M63"/>
    <mergeCell ref="A57:M57"/>
    <mergeCell ref="A58:O58"/>
    <mergeCell ref="C59:O59"/>
    <mergeCell ref="C60:H60"/>
    <mergeCell ref="I60:M60"/>
    <mergeCell ref="C69:H69"/>
    <mergeCell ref="I69:M69"/>
    <mergeCell ref="C70:H70"/>
    <mergeCell ref="I70:M70"/>
    <mergeCell ref="C71:H71"/>
    <mergeCell ref="I71:M71"/>
    <mergeCell ref="A64:O64"/>
    <mergeCell ref="A65:M65"/>
    <mergeCell ref="A66:O66"/>
    <mergeCell ref="C67:O67"/>
    <mergeCell ref="C68:H68"/>
    <mergeCell ref="I68:M68"/>
    <mergeCell ref="A100:O106"/>
    <mergeCell ref="A95:O95"/>
    <mergeCell ref="A96:M96"/>
    <mergeCell ref="A97:O97"/>
    <mergeCell ref="A98:J98"/>
    <mergeCell ref="N98:O98"/>
    <mergeCell ref="A99:O99"/>
    <mergeCell ref="A90:O90"/>
    <mergeCell ref="A91:M91"/>
    <mergeCell ref="A92:O92"/>
    <mergeCell ref="A93:O93"/>
    <mergeCell ref="F94:G94"/>
    <mergeCell ref="J94:M94"/>
    <mergeCell ref="B84:D84"/>
    <mergeCell ref="E84:M84"/>
    <mergeCell ref="B87:D87"/>
    <mergeCell ref="E87:M87"/>
    <mergeCell ref="A88:O88"/>
    <mergeCell ref="A89:M89"/>
    <mergeCell ref="B81:D81"/>
    <mergeCell ref="E81:M81"/>
    <mergeCell ref="B82:D82"/>
    <mergeCell ref="E82:M82"/>
    <mergeCell ref="B83:D83"/>
    <mergeCell ref="E83:M83"/>
    <mergeCell ref="B85:D85"/>
    <mergeCell ref="B86:D86"/>
    <mergeCell ref="E85:M85"/>
    <mergeCell ref="E86:M86"/>
    <mergeCell ref="B78:D78"/>
    <mergeCell ref="E78:M78"/>
    <mergeCell ref="B79:D79"/>
    <mergeCell ref="E79:M79"/>
    <mergeCell ref="B80:D80"/>
    <mergeCell ref="E80:M80"/>
    <mergeCell ref="A72:O72"/>
    <mergeCell ref="A73:M73"/>
    <mergeCell ref="A74:O74"/>
    <mergeCell ref="C75:O75"/>
    <mergeCell ref="B76:D76"/>
    <mergeCell ref="E76:M76"/>
    <mergeCell ref="B77:D77"/>
    <mergeCell ref="E77:M77"/>
  </mergeCells>
  <printOptions horizontalCentered="1" verticalCentered="1"/>
  <pageMargins left="0.39" right="0.21" top="0.52" bottom="0.38" header="0.34" footer="0.52"/>
  <pageSetup scale="81" orientation="landscape" verticalDpi="1200" r:id="rId1"/>
  <rowBreaks count="1" manualBreakCount="1">
    <brk id="47" max="14" man="1"/>
  </rowBreaks>
  <ignoredErrors>
    <ignoredError sqref="B76:D82 B87:D87 N32:N33 D40:E40 N54:N55 A17:F21 A8:K12 A15:O15 G21 I17:O21 E94 B94 J94 A16:C16 E16:G16 I16:M16 G17 G18 G19 G20 A13 A14:K14 M14:O14 O16 A7:K7 M7:O7 M8:O12" unlockedFormula="1"/>
  </ignoredErrors>
  <extLst>
    <ext xmlns:x14="http://schemas.microsoft.com/office/spreadsheetml/2009/9/main" uri="{CCE6A557-97BC-4b89-ADB6-D9C93CAAB3DF}">
      <x14:dataValidations xmlns:xm="http://schemas.microsoft.com/office/excel/2006/main" count="3">
        <x14:dataValidation type="list" allowBlank="1" showDropDown="1" showInputMessage="1" showErrorMessage="1" xr:uid="{00000000-0002-0000-0300-000003000000}">
          <x14:formula1>
            <xm:f>Lists!$A$8:$A$18</xm:f>
          </x14:formula1>
          <xm:sqref>C17:C21</xm:sqref>
        </x14:dataValidation>
        <x14:dataValidation type="list" allowBlank="1" showDropDown="1" showInputMessage="1" showErrorMessage="1" xr:uid="{00000000-0002-0000-0300-000001000000}">
          <x14:formula1>
            <xm:f>Lists!$D$24:$D$29</xm:f>
          </x14:formula1>
          <xm:sqref>B94</xm:sqref>
        </x14:dataValidation>
        <x14:dataValidation type="list" allowBlank="1" showDropDown="1" showInputMessage="1" showErrorMessage="1" xr:uid="{00000000-0002-0000-0300-000002000000}">
          <x14:formula1>
            <xm:f>Lists!$A$2:$A$3</xm:f>
          </x14:formula1>
          <xm:sqref>C7:C12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22"/>
  <sheetViews>
    <sheetView zoomScale="160" zoomScaleNormal="160" workbookViewId="0">
      <selection activeCell="F7" sqref="F7"/>
    </sheetView>
  </sheetViews>
  <sheetFormatPr defaultColWidth="15.42578125" defaultRowHeight="12" x14ac:dyDescent="0.2"/>
  <cols>
    <col min="1" max="1" width="3.7109375" style="53" customWidth="1"/>
    <col min="2" max="2" width="21.28515625" style="47" customWidth="1"/>
    <col min="3" max="3" width="20.7109375" style="47" customWidth="1"/>
    <col min="4" max="4" width="9.28515625" style="47" customWidth="1"/>
    <col min="5" max="5" width="8.42578125" style="47" customWidth="1"/>
    <col min="6" max="6" width="9.28515625" style="47" customWidth="1"/>
    <col min="7" max="7" width="8.42578125" style="85" customWidth="1"/>
    <col min="8" max="8" width="8" style="47" customWidth="1"/>
    <col min="9" max="9" width="12" style="47" customWidth="1"/>
    <col min="10" max="10" width="10.5703125" style="47" customWidth="1"/>
    <col min="11" max="11" width="8.28515625" style="47" customWidth="1"/>
    <col min="12" max="12" width="9.42578125" style="47" customWidth="1"/>
    <col min="13" max="13" width="9.7109375" style="86" customWidth="1"/>
    <col min="14" max="14" width="10.7109375" style="47" customWidth="1"/>
    <col min="15" max="15" width="10.28515625" style="47" customWidth="1"/>
    <col min="16" max="16" width="18.42578125" style="47" customWidth="1"/>
    <col min="17" max="16384" width="15.42578125" style="47"/>
  </cols>
  <sheetData>
    <row r="1" spans="1:15" ht="21.75" customHeight="1" x14ac:dyDescent="0.2">
      <c r="A1" s="275" t="s">
        <v>78</v>
      </c>
      <c r="B1" s="275"/>
      <c r="C1" s="275"/>
      <c r="D1" s="275"/>
      <c r="E1" s="275"/>
      <c r="F1" s="275"/>
      <c r="G1" s="275"/>
      <c r="H1" s="275"/>
      <c r="I1" s="275"/>
      <c r="J1" s="275"/>
      <c r="K1" s="275"/>
      <c r="L1" s="275"/>
      <c r="M1" s="275"/>
      <c r="N1" s="275"/>
      <c r="O1" s="275"/>
    </row>
    <row r="2" spans="1:15" ht="13.15" customHeight="1" x14ac:dyDescent="0.2">
      <c r="A2" s="337" t="s">
        <v>44</v>
      </c>
      <c r="B2" s="338"/>
      <c r="C2" s="338"/>
      <c r="D2" s="338"/>
      <c r="E2" s="338"/>
      <c r="F2" s="338"/>
      <c r="G2" s="338"/>
      <c r="H2" s="338"/>
      <c r="I2" s="339"/>
      <c r="J2" s="340" t="s">
        <v>49</v>
      </c>
      <c r="K2" s="341"/>
      <c r="L2" s="342">
        <f>'Year One'!L2:O2</f>
        <v>0</v>
      </c>
      <c r="M2" s="343"/>
      <c r="N2" s="343"/>
      <c r="O2" s="344"/>
    </row>
    <row r="3" spans="1:15" x14ac:dyDescent="0.2">
      <c r="B3" s="54" t="s">
        <v>45</v>
      </c>
      <c r="C3" s="342">
        <f>'Year One'!C3:I3</f>
        <v>0</v>
      </c>
      <c r="D3" s="343"/>
      <c r="E3" s="343"/>
      <c r="F3" s="343"/>
      <c r="G3" s="343"/>
      <c r="H3" s="343"/>
      <c r="I3" s="344"/>
      <c r="J3" s="345" t="s">
        <v>47</v>
      </c>
      <c r="K3" s="346"/>
      <c r="L3" s="342">
        <f>'Year One'!L3:O3</f>
        <v>0</v>
      </c>
      <c r="M3" s="343"/>
      <c r="N3" s="343"/>
      <c r="O3" s="344"/>
    </row>
    <row r="4" spans="1:15" x14ac:dyDescent="0.2">
      <c r="B4" s="125" t="s">
        <v>46</v>
      </c>
      <c r="C4" s="342" t="s">
        <v>303</v>
      </c>
      <c r="D4" s="343"/>
      <c r="E4" s="343"/>
      <c r="F4" s="343"/>
      <c r="G4" s="343"/>
      <c r="H4" s="343"/>
      <c r="I4" s="344"/>
      <c r="J4" s="347" t="s">
        <v>48</v>
      </c>
      <c r="K4" s="348"/>
      <c r="L4" s="342">
        <f>'Year One'!L4:O4</f>
        <v>0</v>
      </c>
      <c r="M4" s="343"/>
      <c r="N4" s="343"/>
      <c r="O4" s="344"/>
    </row>
    <row r="5" spans="1:15" x14ac:dyDescent="0.2">
      <c r="A5" s="262"/>
      <c r="B5" s="262"/>
      <c r="C5" s="262"/>
      <c r="D5" s="262"/>
      <c r="E5" s="262"/>
      <c r="F5" s="262"/>
      <c r="G5" s="262"/>
      <c r="H5" s="262"/>
      <c r="I5" s="262"/>
      <c r="J5" s="262"/>
      <c r="K5" s="262"/>
      <c r="L5" s="262"/>
      <c r="M5" s="262"/>
      <c r="N5" s="262"/>
      <c r="O5" s="262"/>
    </row>
    <row r="6" spans="1:15" s="58" customFormat="1" ht="36" x14ac:dyDescent="0.2">
      <c r="A6" s="55"/>
      <c r="B6" s="56" t="s">
        <v>24</v>
      </c>
      <c r="C6" s="56" t="s">
        <v>143</v>
      </c>
      <c r="D6" s="57" t="s">
        <v>90</v>
      </c>
      <c r="E6" s="57" t="s">
        <v>186</v>
      </c>
      <c r="F6" s="57" t="s">
        <v>28</v>
      </c>
      <c r="G6" s="108" t="s">
        <v>43</v>
      </c>
      <c r="H6" s="57" t="s">
        <v>187</v>
      </c>
      <c r="I6" s="109" t="s">
        <v>144</v>
      </c>
      <c r="J6" s="110" t="s">
        <v>20</v>
      </c>
      <c r="K6" s="123" t="s">
        <v>189</v>
      </c>
      <c r="L6" s="123" t="s">
        <v>91</v>
      </c>
      <c r="M6" s="110" t="s">
        <v>21</v>
      </c>
      <c r="N6" s="111" t="s">
        <v>246</v>
      </c>
      <c r="O6" s="111" t="s">
        <v>160</v>
      </c>
    </row>
    <row r="7" spans="1:15" x14ac:dyDescent="0.2">
      <c r="A7" s="122">
        <v>1</v>
      </c>
      <c r="B7" s="122" t="str">
        <f>'Year One'!B7</f>
        <v>insert name</v>
      </c>
      <c r="C7" s="122" t="str">
        <f>'Year One'!C7</f>
        <v xml:space="preserve">Unit Faculty </v>
      </c>
      <c r="D7" s="106">
        <v>0</v>
      </c>
      <c r="E7" s="60">
        <f>D7*9</f>
        <v>0</v>
      </c>
      <c r="F7" s="106">
        <v>0</v>
      </c>
      <c r="G7" s="61"/>
      <c r="H7" s="60">
        <f>F7*G7</f>
        <v>0</v>
      </c>
      <c r="I7" s="62">
        <f>'Year Three'!I6:L7*1.03</f>
        <v>0</v>
      </c>
      <c r="J7" s="63">
        <f>ROUND((I7*D7)+(I7/9*G7*F7),0)</f>
        <v>0</v>
      </c>
      <c r="K7" s="64">
        <f>'Year Three'!K7*1.02</f>
        <v>0.44570736000000005</v>
      </c>
      <c r="L7" s="64">
        <v>0.18</v>
      </c>
      <c r="M7" s="63">
        <f>ROUND(((D7*I7)*K7)+(I7/9*F7*G7)*L7,0)</f>
        <v>0</v>
      </c>
      <c r="N7" s="65">
        <f t="shared" ref="N7:N12" si="0">J7+M7</f>
        <v>0</v>
      </c>
      <c r="O7" s="119">
        <f>'Cost Share'!N106</f>
        <v>0</v>
      </c>
    </row>
    <row r="8" spans="1:15" x14ac:dyDescent="0.2">
      <c r="A8" s="122">
        <v>2</v>
      </c>
      <c r="B8" s="122" t="str">
        <f>'Year One'!B8</f>
        <v>insert name</v>
      </c>
      <c r="C8" s="122" t="str">
        <f>'Year One'!C8</f>
        <v xml:space="preserve">Unit Faculty </v>
      </c>
      <c r="D8" s="106">
        <v>0</v>
      </c>
      <c r="E8" s="60">
        <f t="shared" ref="E8:E12" si="1">D8*9</f>
        <v>0</v>
      </c>
      <c r="F8" s="106">
        <v>0</v>
      </c>
      <c r="G8" s="61"/>
      <c r="H8" s="60">
        <f t="shared" ref="H8:H12" si="2">F8*G8</f>
        <v>0</v>
      </c>
      <c r="I8" s="62">
        <f>'Year Three'!I7:L8*1.03</f>
        <v>0</v>
      </c>
      <c r="J8" s="63">
        <f t="shared" ref="J8:J12" si="3">ROUND((I8*D8)+(I8/9*G8*F8),0)</f>
        <v>0</v>
      </c>
      <c r="K8" s="64">
        <f>'Year Three'!K8*1.02</f>
        <v>0.44570736000000005</v>
      </c>
      <c r="L8" s="64">
        <v>0.18</v>
      </c>
      <c r="M8" s="63">
        <f t="shared" ref="M8:M12" si="4">ROUND(((D8*I8)*K8)+(I8/9*F8*G8)*L8,0)</f>
        <v>0</v>
      </c>
      <c r="N8" s="65">
        <f t="shared" si="0"/>
        <v>0</v>
      </c>
      <c r="O8" s="119">
        <f>'Cost Share'!N107</f>
        <v>0</v>
      </c>
    </row>
    <row r="9" spans="1:15" x14ac:dyDescent="0.2">
      <c r="A9" s="122">
        <v>3</v>
      </c>
      <c r="B9" s="122" t="str">
        <f>'Year One'!B9</f>
        <v>insert name</v>
      </c>
      <c r="C9" s="122" t="str">
        <f>'Year One'!C9</f>
        <v xml:space="preserve">Unit Faculty </v>
      </c>
      <c r="D9" s="106">
        <v>0</v>
      </c>
      <c r="E9" s="60">
        <f t="shared" si="1"/>
        <v>0</v>
      </c>
      <c r="F9" s="106">
        <v>0</v>
      </c>
      <c r="G9" s="61"/>
      <c r="H9" s="60">
        <f t="shared" si="2"/>
        <v>0</v>
      </c>
      <c r="I9" s="62">
        <f>'Year Three'!I8:L9*1.03</f>
        <v>0</v>
      </c>
      <c r="J9" s="63">
        <f t="shared" si="3"/>
        <v>0</v>
      </c>
      <c r="K9" s="64">
        <f>'Year Three'!K9*1.02</f>
        <v>0.44570736000000005</v>
      </c>
      <c r="L9" s="64">
        <v>0.18</v>
      </c>
      <c r="M9" s="63">
        <f t="shared" si="4"/>
        <v>0</v>
      </c>
      <c r="N9" s="65">
        <f t="shared" si="0"/>
        <v>0</v>
      </c>
      <c r="O9" s="119">
        <f>'Cost Share'!N108</f>
        <v>0</v>
      </c>
    </row>
    <row r="10" spans="1:15" x14ac:dyDescent="0.2">
      <c r="A10" s="122">
        <v>4</v>
      </c>
      <c r="B10" s="122" t="str">
        <f>'Year One'!B10</f>
        <v>insert name</v>
      </c>
      <c r="C10" s="122" t="str">
        <f>'Year One'!C10</f>
        <v xml:space="preserve">Unit Faculty </v>
      </c>
      <c r="D10" s="106">
        <v>0</v>
      </c>
      <c r="E10" s="60">
        <f t="shared" si="1"/>
        <v>0</v>
      </c>
      <c r="F10" s="106">
        <v>0</v>
      </c>
      <c r="G10" s="61"/>
      <c r="H10" s="60">
        <f t="shared" si="2"/>
        <v>0</v>
      </c>
      <c r="I10" s="62">
        <f>'Year Three'!I9:L10*1.03</f>
        <v>0</v>
      </c>
      <c r="J10" s="63">
        <f t="shared" si="3"/>
        <v>0</v>
      </c>
      <c r="K10" s="64">
        <f>'Year Three'!K10*1.02</f>
        <v>0.44570736000000005</v>
      </c>
      <c r="L10" s="64">
        <v>0.18</v>
      </c>
      <c r="M10" s="63">
        <f t="shared" si="4"/>
        <v>0</v>
      </c>
      <c r="N10" s="65">
        <f t="shared" si="0"/>
        <v>0</v>
      </c>
      <c r="O10" s="119">
        <f>'Cost Share'!N109</f>
        <v>0</v>
      </c>
    </row>
    <row r="11" spans="1:15" x14ac:dyDescent="0.2">
      <c r="A11" s="122">
        <v>5</v>
      </c>
      <c r="B11" s="122" t="str">
        <f>'Year One'!B11</f>
        <v>insert name</v>
      </c>
      <c r="C11" s="122" t="str">
        <f>'Year One'!C11</f>
        <v xml:space="preserve">Unit Faculty </v>
      </c>
      <c r="D11" s="106">
        <v>0</v>
      </c>
      <c r="E11" s="60">
        <f t="shared" si="1"/>
        <v>0</v>
      </c>
      <c r="F11" s="106">
        <v>0</v>
      </c>
      <c r="G11" s="61"/>
      <c r="H11" s="60">
        <f t="shared" si="2"/>
        <v>0</v>
      </c>
      <c r="I11" s="62">
        <f>'Year Three'!I10:L11*1.03</f>
        <v>0</v>
      </c>
      <c r="J11" s="63">
        <f t="shared" si="3"/>
        <v>0</v>
      </c>
      <c r="K11" s="64">
        <f>'Year Three'!K11*1.02</f>
        <v>0.44570736000000005</v>
      </c>
      <c r="L11" s="64">
        <v>0.18</v>
      </c>
      <c r="M11" s="63">
        <f t="shared" si="4"/>
        <v>0</v>
      </c>
      <c r="N11" s="65">
        <f t="shared" si="0"/>
        <v>0</v>
      </c>
      <c r="O11" s="119">
        <f>'Cost Share'!N110</f>
        <v>0</v>
      </c>
    </row>
    <row r="12" spans="1:15" x14ac:dyDescent="0.2">
      <c r="A12" s="122">
        <v>6</v>
      </c>
      <c r="B12" s="122" t="str">
        <f>'Year One'!B12</f>
        <v>insert name</v>
      </c>
      <c r="C12" s="122" t="str">
        <f>'Year One'!C12</f>
        <v xml:space="preserve">Unit Faculty </v>
      </c>
      <c r="D12" s="106">
        <v>0</v>
      </c>
      <c r="E12" s="60">
        <f t="shared" si="1"/>
        <v>0</v>
      </c>
      <c r="F12" s="106">
        <v>0</v>
      </c>
      <c r="G12" s="61"/>
      <c r="H12" s="60">
        <f t="shared" si="2"/>
        <v>0</v>
      </c>
      <c r="I12" s="62">
        <f>'Year Three'!I11:L12*1.03</f>
        <v>0</v>
      </c>
      <c r="J12" s="63">
        <f t="shared" si="3"/>
        <v>0</v>
      </c>
      <c r="K12" s="64">
        <f>'Year Three'!K12*1.02</f>
        <v>0.44570736000000005</v>
      </c>
      <c r="L12" s="64">
        <v>0.18</v>
      </c>
      <c r="M12" s="63">
        <f t="shared" si="4"/>
        <v>0</v>
      </c>
      <c r="N12" s="65">
        <f t="shared" si="0"/>
        <v>0</v>
      </c>
      <c r="O12" s="119">
        <f>'Cost Share'!N111</f>
        <v>0</v>
      </c>
    </row>
    <row r="13" spans="1:15" x14ac:dyDescent="0.2">
      <c r="A13" s="279"/>
      <c r="B13" s="277"/>
      <c r="C13" s="277"/>
      <c r="D13" s="277"/>
      <c r="E13" s="277"/>
      <c r="F13" s="277"/>
      <c r="G13" s="277"/>
      <c r="H13" s="277"/>
      <c r="I13" s="277"/>
      <c r="J13" s="277"/>
      <c r="K13" s="277"/>
      <c r="L13" s="277"/>
      <c r="M13" s="277"/>
      <c r="N13" s="277"/>
      <c r="O13" s="278"/>
    </row>
    <row r="14" spans="1:15" x14ac:dyDescent="0.2">
      <c r="A14" s="265" t="s">
        <v>79</v>
      </c>
      <c r="B14" s="265"/>
      <c r="C14" s="265"/>
      <c r="D14" s="265"/>
      <c r="E14" s="265"/>
      <c r="F14" s="265"/>
      <c r="G14" s="265"/>
      <c r="H14" s="265"/>
      <c r="I14" s="265"/>
      <c r="J14" s="67">
        <f>SUM(J7:J12)</f>
        <v>0</v>
      </c>
      <c r="K14" s="311"/>
      <c r="L14" s="312"/>
      <c r="M14" s="68">
        <f>SUM(M7:M12)</f>
        <v>0</v>
      </c>
      <c r="N14" s="67">
        <f>SUM(N7:N12)</f>
        <v>0</v>
      </c>
      <c r="O14" s="120">
        <f>SUM(O7:O12)</f>
        <v>0</v>
      </c>
    </row>
    <row r="15" spans="1:15" x14ac:dyDescent="0.2">
      <c r="A15" s="259"/>
      <c r="B15" s="259"/>
      <c r="C15" s="259"/>
      <c r="D15" s="259"/>
      <c r="E15" s="259"/>
      <c r="F15" s="259"/>
      <c r="G15" s="259"/>
      <c r="H15" s="259"/>
      <c r="I15" s="259"/>
      <c r="J15" s="259"/>
      <c r="K15" s="259"/>
      <c r="L15" s="259"/>
      <c r="M15" s="259"/>
      <c r="N15" s="259"/>
      <c r="O15" s="259"/>
    </row>
    <row r="16" spans="1:15" s="58" customFormat="1" ht="24" x14ac:dyDescent="0.2">
      <c r="B16" s="56" t="s">
        <v>19</v>
      </c>
      <c r="C16" s="56" t="s">
        <v>143</v>
      </c>
      <c r="D16" s="112" t="s">
        <v>190</v>
      </c>
      <c r="E16" s="111" t="s">
        <v>43</v>
      </c>
      <c r="F16" s="112" t="s">
        <v>13</v>
      </c>
      <c r="G16" s="294"/>
      <c r="H16" s="295"/>
      <c r="I16" s="109" t="s">
        <v>144</v>
      </c>
      <c r="J16" s="110" t="s">
        <v>20</v>
      </c>
      <c r="K16" s="123" t="s">
        <v>16</v>
      </c>
      <c r="L16" s="123"/>
      <c r="M16" s="110" t="s">
        <v>21</v>
      </c>
      <c r="N16" s="111" t="s">
        <v>246</v>
      </c>
      <c r="O16" s="111" t="s">
        <v>160</v>
      </c>
    </row>
    <row r="17" spans="1:15" x14ac:dyDescent="0.2">
      <c r="A17" s="122">
        <v>1</v>
      </c>
      <c r="B17" s="122" t="str">
        <f>'Year One'!B17</f>
        <v>insert name</v>
      </c>
      <c r="C17" s="122" t="str">
        <f>'Year One'!C17</f>
        <v>P&amp;S Salary &amp; Hourly</v>
      </c>
      <c r="D17" s="106">
        <v>0</v>
      </c>
      <c r="E17" s="40"/>
      <c r="F17" s="69">
        <f>D17*E17</f>
        <v>0</v>
      </c>
      <c r="G17" s="294"/>
      <c r="H17" s="295"/>
      <c r="I17" s="62">
        <f>'Year Three'!I17*1.03</f>
        <v>0</v>
      </c>
      <c r="J17" s="70">
        <f>ROUND(I17/12*D17*E17,0)</f>
        <v>0</v>
      </c>
      <c r="K17" s="64">
        <f>'Year Three'!K17*1.02</f>
        <v>0.46693152000000004</v>
      </c>
      <c r="L17" s="123"/>
      <c r="M17" s="65">
        <f>ROUND(J17*K17,0)</f>
        <v>0</v>
      </c>
      <c r="N17" s="65">
        <f>J17+M17</f>
        <v>0</v>
      </c>
      <c r="O17" s="119">
        <f>'Cost Share'!N116</f>
        <v>0</v>
      </c>
    </row>
    <row r="18" spans="1:15" x14ac:dyDescent="0.2">
      <c r="A18" s="122">
        <v>2</v>
      </c>
      <c r="B18" s="122" t="str">
        <f>'Year One'!B18</f>
        <v>insert name</v>
      </c>
      <c r="C18" s="122" t="str">
        <f>'Year One'!C18</f>
        <v>P&amp;S Salary &amp; Hourly</v>
      </c>
      <c r="D18" s="106">
        <v>0</v>
      </c>
      <c r="E18" s="40"/>
      <c r="F18" s="69">
        <f t="shared" ref="F18:F21" si="5">D18*E18</f>
        <v>0</v>
      </c>
      <c r="G18" s="294"/>
      <c r="H18" s="295"/>
      <c r="I18" s="62">
        <f>'Year Three'!I18*1.03</f>
        <v>0</v>
      </c>
      <c r="J18" s="70">
        <f t="shared" ref="J18:J21" si="6">ROUND(I18/12*D18*E18,0)</f>
        <v>0</v>
      </c>
      <c r="K18" s="64">
        <f>'Year Three'!K18*1.02</f>
        <v>0.46693152000000004</v>
      </c>
      <c r="L18" s="123"/>
      <c r="M18" s="65">
        <f t="shared" ref="M18:M21" si="7">ROUND(J18*K18,0)</f>
        <v>0</v>
      </c>
      <c r="N18" s="65">
        <f>J18+M18</f>
        <v>0</v>
      </c>
      <c r="O18" s="119">
        <f>'Cost Share'!N117</f>
        <v>0</v>
      </c>
    </row>
    <row r="19" spans="1:15" x14ac:dyDescent="0.2">
      <c r="A19" s="122">
        <v>3</v>
      </c>
      <c r="B19" s="122" t="str">
        <f>'Year One'!B19</f>
        <v>insert name</v>
      </c>
      <c r="C19" s="122" t="str">
        <f>'Year One'!C19</f>
        <v>P&amp;S Salary &amp; Hourly</v>
      </c>
      <c r="D19" s="106">
        <v>0</v>
      </c>
      <c r="E19" s="40"/>
      <c r="F19" s="69">
        <f t="shared" si="5"/>
        <v>0</v>
      </c>
      <c r="G19" s="294"/>
      <c r="H19" s="295"/>
      <c r="I19" s="62">
        <f>'Year Three'!I19*1.03</f>
        <v>0</v>
      </c>
      <c r="J19" s="70">
        <f t="shared" si="6"/>
        <v>0</v>
      </c>
      <c r="K19" s="64">
        <f>'Year Three'!K19*1.02</f>
        <v>0.46693152000000004</v>
      </c>
      <c r="L19" s="123"/>
      <c r="M19" s="65">
        <f t="shared" si="7"/>
        <v>0</v>
      </c>
      <c r="N19" s="65">
        <f>J19+M19</f>
        <v>0</v>
      </c>
      <c r="O19" s="119">
        <f>'Cost Share'!N118</f>
        <v>0</v>
      </c>
    </row>
    <row r="20" spans="1:15" x14ac:dyDescent="0.2">
      <c r="A20" s="122">
        <v>4</v>
      </c>
      <c r="B20" s="122" t="str">
        <f>'Year One'!B20</f>
        <v>insert name</v>
      </c>
      <c r="C20" s="122" t="str">
        <f>'Year One'!C20</f>
        <v>P&amp;S Salary &amp; Hourly</v>
      </c>
      <c r="D20" s="106">
        <v>0</v>
      </c>
      <c r="E20" s="40"/>
      <c r="F20" s="69">
        <f t="shared" si="5"/>
        <v>0</v>
      </c>
      <c r="G20" s="294"/>
      <c r="H20" s="295"/>
      <c r="I20" s="62">
        <f>'Year Three'!I20*1.03</f>
        <v>0</v>
      </c>
      <c r="J20" s="70">
        <f t="shared" si="6"/>
        <v>0</v>
      </c>
      <c r="K20" s="64">
        <f>'Year Three'!K20*1.02</f>
        <v>0.46693152000000004</v>
      </c>
      <c r="L20" s="123"/>
      <c r="M20" s="65">
        <f t="shared" si="7"/>
        <v>0</v>
      </c>
      <c r="N20" s="65">
        <f>J20+M20</f>
        <v>0</v>
      </c>
      <c r="O20" s="119">
        <f>'Cost Share'!N119</f>
        <v>0</v>
      </c>
    </row>
    <row r="21" spans="1:15" x14ac:dyDescent="0.2">
      <c r="A21" s="122">
        <v>5</v>
      </c>
      <c r="B21" s="122" t="str">
        <f>'Year One'!B21</f>
        <v>insert name</v>
      </c>
      <c r="C21" s="122" t="str">
        <f>'Year One'!C21</f>
        <v>P&amp;S Salary &amp; Hourly</v>
      </c>
      <c r="D21" s="106">
        <v>0</v>
      </c>
      <c r="E21" s="40"/>
      <c r="F21" s="69">
        <f t="shared" si="5"/>
        <v>0</v>
      </c>
      <c r="G21" s="294"/>
      <c r="H21" s="295"/>
      <c r="I21" s="62">
        <f>'Year Three'!I21*1.03</f>
        <v>0</v>
      </c>
      <c r="J21" s="70">
        <f t="shared" si="6"/>
        <v>0</v>
      </c>
      <c r="K21" s="64">
        <f>'Year Three'!K21*1.02</f>
        <v>0.46693152000000004</v>
      </c>
      <c r="L21" s="123"/>
      <c r="M21" s="65">
        <f t="shared" si="7"/>
        <v>0</v>
      </c>
      <c r="N21" s="65">
        <f>J21+M21</f>
        <v>0</v>
      </c>
      <c r="O21" s="119">
        <f>'Cost Share'!N120</f>
        <v>0</v>
      </c>
    </row>
    <row r="22" spans="1:15" x14ac:dyDescent="0.2">
      <c r="A22" s="259"/>
      <c r="B22" s="259"/>
      <c r="C22" s="259"/>
      <c r="D22" s="259"/>
      <c r="E22" s="259"/>
      <c r="F22" s="259"/>
      <c r="G22" s="259"/>
      <c r="H22" s="259"/>
      <c r="I22" s="259"/>
      <c r="J22" s="259"/>
      <c r="K22" s="259"/>
      <c r="L22" s="259"/>
      <c r="M22" s="259"/>
      <c r="N22" s="259"/>
      <c r="O22" s="259"/>
    </row>
    <row r="23" spans="1:15" x14ac:dyDescent="0.2">
      <c r="A23" s="265" t="s">
        <v>80</v>
      </c>
      <c r="B23" s="265"/>
      <c r="C23" s="265"/>
      <c r="D23" s="265"/>
      <c r="E23" s="265"/>
      <c r="F23" s="265"/>
      <c r="G23" s="265"/>
      <c r="H23" s="265"/>
      <c r="I23" s="265"/>
      <c r="J23" s="67">
        <f>SUM(J17:J21)</f>
        <v>0</v>
      </c>
      <c r="K23" s="311"/>
      <c r="L23" s="312"/>
      <c r="M23" s="67">
        <f>SUM(M17:M21)</f>
        <v>0</v>
      </c>
      <c r="N23" s="67">
        <f>SUM(N17:N21)</f>
        <v>0</v>
      </c>
      <c r="O23" s="120">
        <f>SUM(O17:O21)</f>
        <v>0</v>
      </c>
    </row>
    <row r="24" spans="1:15" x14ac:dyDescent="0.2">
      <c r="A24" s="259"/>
      <c r="B24" s="259"/>
      <c r="C24" s="259"/>
      <c r="D24" s="259"/>
      <c r="E24" s="259"/>
      <c r="F24" s="259"/>
      <c r="G24" s="259"/>
      <c r="H24" s="259"/>
      <c r="I24" s="259"/>
      <c r="J24" s="259"/>
      <c r="K24" s="259"/>
      <c r="L24" s="259"/>
      <c r="M24" s="259"/>
      <c r="N24" s="259"/>
      <c r="O24" s="259"/>
    </row>
    <row r="25" spans="1:15" s="58" customFormat="1" ht="36.75" customHeight="1" x14ac:dyDescent="0.2">
      <c r="A25" s="55"/>
      <c r="B25" s="283" t="s">
        <v>269</v>
      </c>
      <c r="C25" s="284"/>
      <c r="D25" s="57" t="s">
        <v>191</v>
      </c>
      <c r="E25" s="57" t="s">
        <v>192</v>
      </c>
      <c r="F25" s="57" t="s">
        <v>193</v>
      </c>
      <c r="G25" s="108" t="s">
        <v>194</v>
      </c>
      <c r="H25" s="55"/>
      <c r="I25" s="109" t="s">
        <v>169</v>
      </c>
      <c r="J25" s="110" t="s">
        <v>20</v>
      </c>
      <c r="K25" s="296"/>
      <c r="L25" s="297"/>
      <c r="M25" s="298"/>
      <c r="N25" s="111" t="s">
        <v>246</v>
      </c>
      <c r="O25" s="111" t="s">
        <v>160</v>
      </c>
    </row>
    <row r="26" spans="1:15" x14ac:dyDescent="0.2">
      <c r="A26" s="122">
        <v>1</v>
      </c>
      <c r="B26" s="259" t="s">
        <v>23</v>
      </c>
      <c r="C26" s="259"/>
      <c r="D26" s="61"/>
      <c r="E26" s="40"/>
      <c r="F26" s="61"/>
      <c r="G26" s="61"/>
      <c r="H26" s="71"/>
      <c r="I26" s="89">
        <v>0</v>
      </c>
      <c r="J26" s="65">
        <f>ROUND((D26*I26*E26)+(F26*I26*G26),0)</f>
        <v>0</v>
      </c>
      <c r="K26" s="296"/>
      <c r="L26" s="297"/>
      <c r="M26" s="298"/>
      <c r="N26" s="65">
        <f>J26</f>
        <v>0</v>
      </c>
      <c r="O26" s="119">
        <f>'Cost Share'!N125</f>
        <v>0</v>
      </c>
    </row>
    <row r="27" spans="1:15" x14ac:dyDescent="0.2">
      <c r="A27" s="122">
        <v>2</v>
      </c>
      <c r="B27" s="259" t="s">
        <v>23</v>
      </c>
      <c r="C27" s="259"/>
      <c r="D27" s="61"/>
      <c r="E27" s="40"/>
      <c r="F27" s="61"/>
      <c r="G27" s="61"/>
      <c r="H27" s="71"/>
      <c r="I27" s="89">
        <v>0</v>
      </c>
      <c r="J27" s="65">
        <f t="shared" ref="J27:J29" si="8">ROUND((D27*I27*E27)+(F27*I27*G27),0)</f>
        <v>0</v>
      </c>
      <c r="K27" s="296"/>
      <c r="L27" s="297"/>
      <c r="M27" s="298"/>
      <c r="N27" s="65">
        <f t="shared" ref="N27:N29" si="9">J27</f>
        <v>0</v>
      </c>
      <c r="O27" s="119">
        <f>'Cost Share'!N126</f>
        <v>0</v>
      </c>
    </row>
    <row r="28" spans="1:15" x14ac:dyDescent="0.2">
      <c r="A28" s="122">
        <v>3</v>
      </c>
      <c r="B28" s="259" t="s">
        <v>6</v>
      </c>
      <c r="C28" s="259"/>
      <c r="D28" s="61"/>
      <c r="E28" s="40"/>
      <c r="F28" s="61"/>
      <c r="G28" s="61"/>
      <c r="H28" s="71"/>
      <c r="I28" s="89">
        <v>0</v>
      </c>
      <c r="J28" s="65">
        <f t="shared" si="8"/>
        <v>0</v>
      </c>
      <c r="K28" s="296"/>
      <c r="L28" s="297"/>
      <c r="M28" s="298"/>
      <c r="N28" s="65">
        <f t="shared" si="9"/>
        <v>0</v>
      </c>
      <c r="O28" s="119">
        <f>'Cost Share'!N127</f>
        <v>0</v>
      </c>
    </row>
    <row r="29" spans="1:15" x14ac:dyDescent="0.2">
      <c r="A29" s="122">
        <v>4</v>
      </c>
      <c r="B29" s="259" t="s">
        <v>6</v>
      </c>
      <c r="C29" s="259"/>
      <c r="D29" s="61"/>
      <c r="E29" s="40"/>
      <c r="F29" s="61"/>
      <c r="G29" s="61"/>
      <c r="H29" s="71"/>
      <c r="I29" s="89">
        <v>0</v>
      </c>
      <c r="J29" s="65">
        <f t="shared" si="8"/>
        <v>0</v>
      </c>
      <c r="K29" s="296"/>
      <c r="L29" s="297"/>
      <c r="M29" s="298"/>
      <c r="N29" s="65">
        <f t="shared" si="9"/>
        <v>0</v>
      </c>
      <c r="O29" s="119">
        <f>'Cost Share'!N128</f>
        <v>0</v>
      </c>
    </row>
    <row r="30" spans="1:15" x14ac:dyDescent="0.2">
      <c r="A30" s="259"/>
      <c r="B30" s="259"/>
      <c r="C30" s="259"/>
      <c r="D30" s="259"/>
      <c r="E30" s="259"/>
      <c r="F30" s="259"/>
      <c r="G30" s="259"/>
      <c r="H30" s="259"/>
      <c r="I30" s="259"/>
      <c r="J30" s="259"/>
      <c r="K30" s="259"/>
      <c r="L30" s="259"/>
      <c r="M30" s="259"/>
      <c r="N30" s="259"/>
      <c r="O30" s="259"/>
    </row>
    <row r="31" spans="1:15" ht="24" x14ac:dyDescent="0.2">
      <c r="A31" s="122"/>
      <c r="B31" s="283" t="s">
        <v>270</v>
      </c>
      <c r="C31" s="284"/>
      <c r="D31" s="113" t="s">
        <v>195</v>
      </c>
      <c r="E31" s="114" t="s">
        <v>72</v>
      </c>
      <c r="F31" s="114" t="s">
        <v>17</v>
      </c>
      <c r="G31" s="313"/>
      <c r="H31" s="313"/>
      <c r="I31" s="313"/>
      <c r="J31" s="113" t="s">
        <v>20</v>
      </c>
      <c r="K31" s="333"/>
      <c r="L31" s="334"/>
      <c r="M31" s="335"/>
      <c r="N31" s="111" t="s">
        <v>246</v>
      </c>
      <c r="O31" s="111" t="s">
        <v>160</v>
      </c>
    </row>
    <row r="32" spans="1:15" x14ac:dyDescent="0.2">
      <c r="A32" s="122">
        <v>5</v>
      </c>
      <c r="B32" s="285" t="s">
        <v>0</v>
      </c>
      <c r="C32" s="286"/>
      <c r="D32" s="61"/>
      <c r="E32" s="59">
        <v>0</v>
      </c>
      <c r="F32" s="73">
        <f>'Year Three'!F32*1.03</f>
        <v>13910.414709999999</v>
      </c>
      <c r="G32" s="300"/>
      <c r="H32" s="300"/>
      <c r="I32" s="300"/>
      <c r="J32" s="66">
        <f>ROUND((D32*E32*F32),0)</f>
        <v>0</v>
      </c>
      <c r="K32" s="333"/>
      <c r="L32" s="334"/>
      <c r="M32" s="335"/>
      <c r="N32" s="74">
        <f>J32</f>
        <v>0</v>
      </c>
      <c r="O32" s="119">
        <f>'Cost Share'!N131</f>
        <v>0</v>
      </c>
    </row>
    <row r="33" spans="1:15" x14ac:dyDescent="0.2">
      <c r="A33" s="122">
        <v>6</v>
      </c>
      <c r="B33" s="285" t="s">
        <v>0</v>
      </c>
      <c r="C33" s="286"/>
      <c r="D33" s="61"/>
      <c r="E33" s="59">
        <v>0</v>
      </c>
      <c r="F33" s="73">
        <f>'Year Three'!F33*1.03</f>
        <v>13910.414709999999</v>
      </c>
      <c r="G33" s="300"/>
      <c r="H33" s="300"/>
      <c r="I33" s="300"/>
      <c r="J33" s="66">
        <f>ROUND((D33*E33*F33),0)</f>
        <v>0</v>
      </c>
      <c r="K33" s="333"/>
      <c r="L33" s="334"/>
      <c r="M33" s="335"/>
      <c r="N33" s="74">
        <f>J33</f>
        <v>0</v>
      </c>
      <c r="O33" s="119">
        <f>'Cost Share'!N132</f>
        <v>0</v>
      </c>
    </row>
    <row r="34" spans="1:15" x14ac:dyDescent="0.2">
      <c r="A34" s="259"/>
      <c r="B34" s="259"/>
      <c r="C34" s="259"/>
      <c r="D34" s="259"/>
      <c r="E34" s="259"/>
      <c r="F34" s="259"/>
      <c r="G34" s="259"/>
      <c r="H34" s="259"/>
      <c r="I34" s="259"/>
      <c r="J34" s="259"/>
      <c r="K34" s="259"/>
      <c r="L34" s="259"/>
      <c r="M34" s="259"/>
      <c r="N34" s="259"/>
      <c r="O34" s="259"/>
    </row>
    <row r="35" spans="1:15" x14ac:dyDescent="0.2">
      <c r="A35" s="265" t="s">
        <v>206</v>
      </c>
      <c r="B35" s="265"/>
      <c r="C35" s="265"/>
      <c r="D35" s="265"/>
      <c r="E35" s="265"/>
      <c r="F35" s="265"/>
      <c r="G35" s="265"/>
      <c r="H35" s="265"/>
      <c r="I35" s="265"/>
      <c r="J35" s="75">
        <f>SUM(J26:J33)</f>
        <v>0</v>
      </c>
      <c r="K35" s="349"/>
      <c r="L35" s="350"/>
      <c r="M35" s="351"/>
      <c r="N35" s="67">
        <f>SUM(N26:N33)</f>
        <v>0</v>
      </c>
      <c r="O35" s="120">
        <f>SUM(O26:O33)</f>
        <v>0</v>
      </c>
    </row>
    <row r="36" spans="1:15" ht="26.1" customHeight="1" x14ac:dyDescent="0.2">
      <c r="A36" s="279"/>
      <c r="B36" s="277"/>
      <c r="C36" s="277"/>
      <c r="D36" s="277"/>
      <c r="E36" s="277"/>
      <c r="F36" s="277"/>
      <c r="G36" s="277"/>
      <c r="H36" s="277"/>
      <c r="I36" s="278"/>
      <c r="J36" s="57" t="s">
        <v>247</v>
      </c>
      <c r="K36" s="279"/>
      <c r="L36" s="278"/>
      <c r="M36" s="57" t="s">
        <v>248</v>
      </c>
      <c r="N36" s="57" t="s">
        <v>249</v>
      </c>
      <c r="O36" s="238" t="s">
        <v>245</v>
      </c>
    </row>
    <row r="37" spans="1:15" x14ac:dyDescent="0.2">
      <c r="A37" s="265" t="s">
        <v>81</v>
      </c>
      <c r="B37" s="265"/>
      <c r="C37" s="265"/>
      <c r="D37" s="265"/>
      <c r="E37" s="265"/>
      <c r="F37" s="265"/>
      <c r="G37" s="265"/>
      <c r="H37" s="265"/>
      <c r="I37" s="265"/>
      <c r="J37" s="67">
        <f>+SUM(J14+J35+J23)</f>
        <v>0</v>
      </c>
      <c r="K37" s="269"/>
      <c r="L37" s="269"/>
      <c r="M37" s="67">
        <f>+SUM(M14+M35+M23)</f>
        <v>0</v>
      </c>
      <c r="N37" s="67">
        <f>+SUM(N14+N35+N23)</f>
        <v>0</v>
      </c>
      <c r="O37" s="120">
        <f>SUM(O35,O23,O14)</f>
        <v>0</v>
      </c>
    </row>
    <row r="38" spans="1:15" x14ac:dyDescent="0.2">
      <c r="A38" s="259"/>
      <c r="B38" s="259"/>
      <c r="C38" s="259"/>
      <c r="D38" s="259"/>
      <c r="E38" s="259"/>
      <c r="F38" s="259"/>
      <c r="G38" s="259"/>
      <c r="H38" s="259"/>
      <c r="I38" s="259"/>
      <c r="J38" s="259"/>
      <c r="K38" s="259"/>
      <c r="L38" s="259"/>
      <c r="M38" s="259"/>
      <c r="N38" s="259"/>
      <c r="O38" s="259"/>
    </row>
    <row r="39" spans="1:15" ht="24" customHeight="1" x14ac:dyDescent="0.2">
      <c r="A39" s="122"/>
      <c r="B39" s="283" t="s">
        <v>29</v>
      </c>
      <c r="C39" s="284"/>
      <c r="D39" s="57" t="s">
        <v>271</v>
      </c>
      <c r="E39" s="113" t="s">
        <v>195</v>
      </c>
      <c r="F39" s="280" t="s">
        <v>18</v>
      </c>
      <c r="G39" s="281"/>
      <c r="H39" s="281"/>
      <c r="I39" s="281"/>
      <c r="J39" s="281"/>
      <c r="K39" s="281"/>
      <c r="L39" s="281"/>
      <c r="M39" s="281"/>
      <c r="N39" s="281"/>
      <c r="O39" s="336"/>
    </row>
    <row r="40" spans="1:15" x14ac:dyDescent="0.2">
      <c r="A40" s="122">
        <v>1</v>
      </c>
      <c r="B40" s="285" t="s">
        <v>29</v>
      </c>
      <c r="C40" s="286"/>
      <c r="D40" s="76">
        <f>SUM('Year Three'!D40*0.04)+'Year Three'!D40</f>
        <v>12272.266239999999</v>
      </c>
      <c r="E40" s="124"/>
      <c r="F40" s="301"/>
      <c r="G40" s="301"/>
      <c r="H40" s="301"/>
      <c r="I40" s="301"/>
      <c r="J40" s="301"/>
      <c r="K40" s="301"/>
      <c r="L40" s="301"/>
      <c r="M40" s="301"/>
      <c r="N40" s="90">
        <f>ROUND(SUM(D40*E40),0)</f>
        <v>0</v>
      </c>
      <c r="O40" s="77">
        <v>0</v>
      </c>
    </row>
    <row r="41" spans="1:15" x14ac:dyDescent="0.2">
      <c r="A41" s="259"/>
      <c r="B41" s="259"/>
      <c r="C41" s="259"/>
      <c r="D41" s="259"/>
      <c r="E41" s="259"/>
      <c r="F41" s="259"/>
      <c r="G41" s="259"/>
      <c r="H41" s="259"/>
      <c r="I41" s="259"/>
      <c r="J41" s="259"/>
      <c r="K41" s="259"/>
      <c r="L41" s="259"/>
      <c r="M41" s="259"/>
      <c r="N41" s="259"/>
      <c r="O41" s="259"/>
    </row>
    <row r="42" spans="1:15" x14ac:dyDescent="0.2">
      <c r="A42" s="265" t="s">
        <v>82</v>
      </c>
      <c r="B42" s="265"/>
      <c r="C42" s="265"/>
      <c r="D42" s="265"/>
      <c r="E42" s="265"/>
      <c r="F42" s="265"/>
      <c r="G42" s="265"/>
      <c r="H42" s="265"/>
      <c r="I42" s="265"/>
      <c r="J42" s="265"/>
      <c r="K42" s="265"/>
      <c r="L42" s="265"/>
      <c r="M42" s="265"/>
      <c r="N42" s="67">
        <f>N40</f>
        <v>0</v>
      </c>
      <c r="O42" s="120">
        <f>SUM(O40)</f>
        <v>0</v>
      </c>
    </row>
    <row r="43" spans="1:15" x14ac:dyDescent="0.2">
      <c r="A43" s="259"/>
      <c r="B43" s="259"/>
      <c r="C43" s="259"/>
      <c r="D43" s="259"/>
      <c r="E43" s="259"/>
      <c r="F43" s="259"/>
      <c r="G43" s="259"/>
      <c r="H43" s="259"/>
      <c r="I43" s="259"/>
      <c r="J43" s="259"/>
      <c r="K43" s="259"/>
      <c r="L43" s="259"/>
      <c r="M43" s="259"/>
      <c r="N43" s="259"/>
      <c r="O43" s="259"/>
    </row>
    <row r="44" spans="1:15" x14ac:dyDescent="0.2">
      <c r="A44" s="122"/>
      <c r="B44" s="125" t="s">
        <v>25</v>
      </c>
      <c r="C44" s="259" t="s">
        <v>278</v>
      </c>
      <c r="D44" s="259"/>
      <c r="E44" s="259"/>
      <c r="F44" s="259"/>
      <c r="G44" s="259"/>
      <c r="H44" s="259"/>
      <c r="I44" s="259"/>
      <c r="J44" s="259"/>
      <c r="K44" s="259"/>
      <c r="L44" s="259"/>
      <c r="M44" s="259"/>
      <c r="N44" s="259"/>
      <c r="O44" s="259"/>
    </row>
    <row r="45" spans="1:15" x14ac:dyDescent="0.2">
      <c r="A45" s="122">
        <v>1</v>
      </c>
      <c r="B45" s="274" t="s">
        <v>18</v>
      </c>
      <c r="C45" s="274"/>
      <c r="D45" s="274"/>
      <c r="E45" s="274"/>
      <c r="F45" s="274"/>
      <c r="G45" s="274"/>
      <c r="H45" s="274"/>
      <c r="I45" s="270" t="s">
        <v>18</v>
      </c>
      <c r="J45" s="270"/>
      <c r="K45" s="270"/>
      <c r="L45" s="270"/>
      <c r="M45" s="270"/>
      <c r="N45" s="72">
        <v>0</v>
      </c>
      <c r="O45" s="78">
        <v>0</v>
      </c>
    </row>
    <row r="46" spans="1:15" x14ac:dyDescent="0.2">
      <c r="A46" s="122">
        <v>2</v>
      </c>
      <c r="B46" s="274"/>
      <c r="C46" s="274"/>
      <c r="D46" s="274"/>
      <c r="E46" s="274"/>
      <c r="F46" s="274"/>
      <c r="G46" s="274"/>
      <c r="H46" s="274"/>
      <c r="I46" s="270"/>
      <c r="J46" s="270"/>
      <c r="K46" s="270"/>
      <c r="L46" s="270"/>
      <c r="M46" s="270"/>
      <c r="N46" s="72">
        <v>0</v>
      </c>
      <c r="O46" s="78">
        <v>0</v>
      </c>
    </row>
    <row r="47" spans="1:15" x14ac:dyDescent="0.2">
      <c r="A47" s="122">
        <v>3</v>
      </c>
      <c r="B47" s="274"/>
      <c r="C47" s="274"/>
      <c r="D47" s="274"/>
      <c r="E47" s="274"/>
      <c r="F47" s="274"/>
      <c r="G47" s="274"/>
      <c r="H47" s="274"/>
      <c r="I47" s="270"/>
      <c r="J47" s="270"/>
      <c r="K47" s="270"/>
      <c r="L47" s="270"/>
      <c r="M47" s="270"/>
      <c r="N47" s="72">
        <v>0</v>
      </c>
      <c r="O47" s="78">
        <v>0</v>
      </c>
    </row>
    <row r="48" spans="1:15" x14ac:dyDescent="0.2">
      <c r="A48" s="122">
        <v>4</v>
      </c>
      <c r="B48" s="274"/>
      <c r="C48" s="274"/>
      <c r="D48" s="274"/>
      <c r="E48" s="274"/>
      <c r="F48" s="274"/>
      <c r="G48" s="274"/>
      <c r="H48" s="274"/>
      <c r="I48" s="270"/>
      <c r="J48" s="270"/>
      <c r="K48" s="270"/>
      <c r="L48" s="270"/>
      <c r="M48" s="270"/>
      <c r="N48" s="72">
        <v>0</v>
      </c>
      <c r="O48" s="78">
        <v>0</v>
      </c>
    </row>
    <row r="49" spans="1:15" x14ac:dyDescent="0.2">
      <c r="A49" s="122">
        <v>5</v>
      </c>
      <c r="B49" s="274"/>
      <c r="C49" s="274"/>
      <c r="D49" s="274"/>
      <c r="E49" s="274"/>
      <c r="F49" s="274"/>
      <c r="G49" s="274"/>
      <c r="H49" s="274"/>
      <c r="I49" s="270"/>
      <c r="J49" s="270"/>
      <c r="K49" s="270"/>
      <c r="L49" s="270"/>
      <c r="M49" s="270"/>
      <c r="N49" s="72">
        <v>0</v>
      </c>
      <c r="O49" s="78">
        <v>0</v>
      </c>
    </row>
    <row r="50" spans="1:15" x14ac:dyDescent="0.2">
      <c r="A50" s="259"/>
      <c r="B50" s="259"/>
      <c r="C50" s="259"/>
      <c r="D50" s="259"/>
      <c r="E50" s="259"/>
      <c r="F50" s="259"/>
      <c r="G50" s="259"/>
      <c r="H50" s="259"/>
      <c r="I50" s="259"/>
      <c r="J50" s="259"/>
      <c r="K50" s="259"/>
      <c r="L50" s="259"/>
      <c r="M50" s="259"/>
      <c r="N50" s="259"/>
      <c r="O50" s="259"/>
    </row>
    <row r="51" spans="1:15" x14ac:dyDescent="0.2">
      <c r="A51" s="265" t="s">
        <v>83</v>
      </c>
      <c r="B51" s="265"/>
      <c r="C51" s="265"/>
      <c r="D51" s="265"/>
      <c r="E51" s="265"/>
      <c r="F51" s="265"/>
      <c r="G51" s="265"/>
      <c r="H51" s="265"/>
      <c r="I51" s="265"/>
      <c r="J51" s="265"/>
      <c r="K51" s="265"/>
      <c r="L51" s="265"/>
      <c r="M51" s="265"/>
      <c r="N51" s="67">
        <f>ROUND(SUM(N45:N49),0)</f>
        <v>0</v>
      </c>
      <c r="O51" s="120">
        <f>ROUND(SUM(O45:O49),0)</f>
        <v>0</v>
      </c>
    </row>
    <row r="52" spans="1:15" x14ac:dyDescent="0.2">
      <c r="A52" s="259"/>
      <c r="B52" s="259"/>
      <c r="C52" s="259"/>
      <c r="D52" s="259"/>
      <c r="E52" s="259"/>
      <c r="F52" s="259"/>
      <c r="G52" s="259"/>
      <c r="H52" s="259"/>
      <c r="I52" s="259"/>
      <c r="J52" s="259"/>
      <c r="K52" s="259"/>
      <c r="L52" s="259"/>
      <c r="M52" s="259"/>
      <c r="N52" s="259"/>
      <c r="O52" s="259"/>
    </row>
    <row r="53" spans="1:15" x14ac:dyDescent="0.2">
      <c r="A53" s="122"/>
      <c r="B53" s="125" t="s">
        <v>9</v>
      </c>
      <c r="C53" s="259" t="s">
        <v>163</v>
      </c>
      <c r="D53" s="259"/>
      <c r="E53" s="259"/>
      <c r="F53" s="259"/>
      <c r="G53" s="259"/>
      <c r="H53" s="259"/>
      <c r="I53" s="259"/>
      <c r="J53" s="259"/>
      <c r="K53" s="259"/>
      <c r="L53" s="259"/>
      <c r="M53" s="259"/>
      <c r="N53" s="259"/>
      <c r="O53" s="259"/>
    </row>
    <row r="54" spans="1:15" x14ac:dyDescent="0.2">
      <c r="A54" s="122">
        <v>1</v>
      </c>
      <c r="B54" s="259" t="s">
        <v>1</v>
      </c>
      <c r="C54" s="259"/>
      <c r="D54" s="259"/>
      <c r="E54" s="259"/>
      <c r="F54" s="259"/>
      <c r="G54" s="259"/>
      <c r="H54" s="259"/>
      <c r="I54" s="259"/>
      <c r="J54" s="259"/>
      <c r="K54" s="259"/>
      <c r="L54" s="259"/>
      <c r="M54" s="259"/>
      <c r="N54" s="74">
        <f>SUM(Travel!M58)</f>
        <v>0</v>
      </c>
      <c r="O54" s="78">
        <v>0</v>
      </c>
    </row>
    <row r="55" spans="1:15" x14ac:dyDescent="0.2">
      <c r="A55" s="122">
        <v>2</v>
      </c>
      <c r="B55" s="259" t="s">
        <v>7</v>
      </c>
      <c r="C55" s="259"/>
      <c r="D55" s="259"/>
      <c r="E55" s="259"/>
      <c r="F55" s="259"/>
      <c r="G55" s="259"/>
      <c r="H55" s="259"/>
      <c r="I55" s="259"/>
      <c r="J55" s="259"/>
      <c r="K55" s="259"/>
      <c r="L55" s="259"/>
      <c r="M55" s="259"/>
      <c r="N55" s="74">
        <f>SUM(Travel!AC58)</f>
        <v>0</v>
      </c>
      <c r="O55" s="78">
        <v>0</v>
      </c>
    </row>
    <row r="56" spans="1:15" x14ac:dyDescent="0.2">
      <c r="A56" s="315"/>
      <c r="B56" s="315"/>
      <c r="C56" s="315"/>
      <c r="D56" s="315"/>
      <c r="E56" s="315"/>
      <c r="F56" s="315"/>
      <c r="G56" s="315"/>
      <c r="H56" s="315"/>
      <c r="I56" s="315"/>
      <c r="J56" s="315"/>
      <c r="K56" s="315"/>
      <c r="L56" s="315"/>
      <c r="M56" s="315"/>
      <c r="N56" s="315"/>
      <c r="O56" s="315"/>
    </row>
    <row r="57" spans="1:15" x14ac:dyDescent="0.2">
      <c r="A57" s="265" t="s">
        <v>84</v>
      </c>
      <c r="B57" s="265"/>
      <c r="C57" s="265"/>
      <c r="D57" s="265"/>
      <c r="E57" s="265"/>
      <c r="F57" s="265"/>
      <c r="G57" s="265"/>
      <c r="H57" s="265"/>
      <c r="I57" s="265"/>
      <c r="J57" s="265"/>
      <c r="K57" s="265"/>
      <c r="L57" s="265"/>
      <c r="M57" s="265"/>
      <c r="N57" s="67">
        <f>ROUND(SUM(N54:N55),0)</f>
        <v>0</v>
      </c>
      <c r="O57" s="120">
        <f>ROUND(SUM(O54:O55),0)</f>
        <v>0</v>
      </c>
    </row>
    <row r="58" spans="1:15" x14ac:dyDescent="0.2">
      <c r="A58" s="259"/>
      <c r="B58" s="259"/>
      <c r="C58" s="259"/>
      <c r="D58" s="259"/>
      <c r="E58" s="259"/>
      <c r="F58" s="259"/>
      <c r="G58" s="259"/>
      <c r="H58" s="259"/>
      <c r="I58" s="259"/>
      <c r="J58" s="259"/>
      <c r="K58" s="259"/>
      <c r="L58" s="259"/>
      <c r="M58" s="259"/>
      <c r="N58" s="259"/>
      <c r="O58" s="259"/>
    </row>
    <row r="59" spans="1:15" x14ac:dyDescent="0.2">
      <c r="A59" s="122"/>
      <c r="B59" s="125" t="s">
        <v>27</v>
      </c>
      <c r="C59" s="259" t="s">
        <v>164</v>
      </c>
      <c r="D59" s="259"/>
      <c r="E59" s="259"/>
      <c r="F59" s="259"/>
      <c r="G59" s="259"/>
      <c r="H59" s="259"/>
      <c r="I59" s="259"/>
      <c r="J59" s="259"/>
      <c r="K59" s="259"/>
      <c r="L59" s="259"/>
      <c r="M59" s="259"/>
      <c r="N59" s="259"/>
      <c r="O59" s="259"/>
    </row>
    <row r="60" spans="1:15" x14ac:dyDescent="0.2">
      <c r="A60" s="122">
        <v>1</v>
      </c>
      <c r="B60" s="122" t="s">
        <v>8</v>
      </c>
      <c r="C60" s="274" t="s">
        <v>18</v>
      </c>
      <c r="D60" s="274"/>
      <c r="E60" s="274"/>
      <c r="F60" s="274"/>
      <c r="G60" s="274"/>
      <c r="H60" s="274"/>
      <c r="I60" s="299"/>
      <c r="J60" s="299"/>
      <c r="K60" s="299"/>
      <c r="L60" s="299"/>
      <c r="M60" s="299"/>
      <c r="N60" s="72">
        <v>0</v>
      </c>
      <c r="O60" s="78">
        <v>0</v>
      </c>
    </row>
    <row r="61" spans="1:15" x14ac:dyDescent="0.2">
      <c r="A61" s="122">
        <v>2</v>
      </c>
      <c r="B61" s="122" t="s">
        <v>196</v>
      </c>
      <c r="C61" s="274"/>
      <c r="D61" s="274"/>
      <c r="E61" s="274"/>
      <c r="F61" s="274"/>
      <c r="G61" s="274"/>
      <c r="H61" s="274"/>
      <c r="I61" s="299"/>
      <c r="J61" s="299"/>
      <c r="K61" s="299"/>
      <c r="L61" s="299"/>
      <c r="M61" s="299"/>
      <c r="N61" s="72">
        <v>0</v>
      </c>
      <c r="O61" s="78">
        <v>0</v>
      </c>
    </row>
    <row r="62" spans="1:15" x14ac:dyDescent="0.2">
      <c r="A62" s="122">
        <v>3</v>
      </c>
      <c r="B62" s="122" t="s">
        <v>10</v>
      </c>
      <c r="C62" s="274"/>
      <c r="D62" s="274"/>
      <c r="E62" s="274"/>
      <c r="F62" s="274"/>
      <c r="G62" s="274"/>
      <c r="H62" s="274"/>
      <c r="I62" s="299"/>
      <c r="J62" s="299"/>
      <c r="K62" s="299"/>
      <c r="L62" s="299"/>
      <c r="M62" s="299"/>
      <c r="N62" s="72">
        <v>0</v>
      </c>
      <c r="O62" s="78">
        <v>0</v>
      </c>
    </row>
    <row r="63" spans="1:15" x14ac:dyDescent="0.2">
      <c r="A63" s="122">
        <v>4</v>
      </c>
      <c r="B63" s="122" t="s">
        <v>100</v>
      </c>
      <c r="C63" s="274"/>
      <c r="D63" s="274"/>
      <c r="E63" s="274"/>
      <c r="F63" s="274"/>
      <c r="G63" s="274"/>
      <c r="H63" s="274"/>
      <c r="I63" s="299"/>
      <c r="J63" s="299"/>
      <c r="K63" s="299"/>
      <c r="L63" s="299"/>
      <c r="M63" s="299"/>
      <c r="N63" s="72">
        <v>0</v>
      </c>
      <c r="O63" s="78">
        <v>0</v>
      </c>
    </row>
    <row r="64" spans="1:15" x14ac:dyDescent="0.2">
      <c r="A64" s="259"/>
      <c r="B64" s="259"/>
      <c r="C64" s="259"/>
      <c r="D64" s="259"/>
      <c r="E64" s="259"/>
      <c r="F64" s="259"/>
      <c r="G64" s="259"/>
      <c r="H64" s="259"/>
      <c r="I64" s="259"/>
      <c r="J64" s="259"/>
      <c r="K64" s="259"/>
      <c r="L64" s="259"/>
      <c r="M64" s="259"/>
      <c r="N64" s="259"/>
      <c r="O64" s="259"/>
    </row>
    <row r="65" spans="1:15" x14ac:dyDescent="0.2">
      <c r="A65" s="265" t="s">
        <v>85</v>
      </c>
      <c r="B65" s="265"/>
      <c r="C65" s="265"/>
      <c r="D65" s="265"/>
      <c r="E65" s="265"/>
      <c r="F65" s="265"/>
      <c r="G65" s="265"/>
      <c r="H65" s="265"/>
      <c r="I65" s="265"/>
      <c r="J65" s="265"/>
      <c r="K65" s="265"/>
      <c r="L65" s="265"/>
      <c r="M65" s="265"/>
      <c r="N65" s="67">
        <f>ROUND(SUM(N60:N63),0)</f>
        <v>0</v>
      </c>
      <c r="O65" s="120">
        <f>ROUND(SUM(O60:O63),0)</f>
        <v>0</v>
      </c>
    </row>
    <row r="66" spans="1:15" x14ac:dyDescent="0.2">
      <c r="A66" s="267"/>
      <c r="B66" s="267"/>
      <c r="C66" s="267"/>
      <c r="D66" s="267"/>
      <c r="E66" s="267"/>
      <c r="F66" s="267"/>
      <c r="G66" s="267"/>
      <c r="H66" s="267"/>
      <c r="I66" s="267"/>
      <c r="J66" s="267"/>
      <c r="K66" s="267"/>
      <c r="L66" s="267"/>
      <c r="M66" s="267"/>
      <c r="N66" s="267"/>
      <c r="O66" s="267"/>
    </row>
    <row r="67" spans="1:15" x14ac:dyDescent="0.2">
      <c r="A67" s="122"/>
      <c r="B67" s="125" t="s">
        <v>3</v>
      </c>
      <c r="C67" s="259" t="s">
        <v>18</v>
      </c>
      <c r="D67" s="259"/>
      <c r="E67" s="259"/>
      <c r="F67" s="259"/>
      <c r="G67" s="259"/>
      <c r="H67" s="259"/>
      <c r="I67" s="259"/>
      <c r="J67" s="259"/>
      <c r="K67" s="259"/>
      <c r="L67" s="259"/>
      <c r="M67" s="259"/>
      <c r="N67" s="259"/>
      <c r="O67" s="259"/>
    </row>
    <row r="68" spans="1:15" x14ac:dyDescent="0.2">
      <c r="A68" s="122">
        <v>1</v>
      </c>
      <c r="B68" s="122" t="s">
        <v>101</v>
      </c>
      <c r="C68" s="274" t="s">
        <v>18</v>
      </c>
      <c r="D68" s="274"/>
      <c r="E68" s="274"/>
      <c r="F68" s="274"/>
      <c r="G68" s="274"/>
      <c r="H68" s="274"/>
      <c r="I68" s="299"/>
      <c r="J68" s="299"/>
      <c r="K68" s="299"/>
      <c r="L68" s="299"/>
      <c r="M68" s="299"/>
      <c r="N68" s="72">
        <v>0</v>
      </c>
      <c r="O68" s="78">
        <v>0</v>
      </c>
    </row>
    <row r="69" spans="1:15" x14ac:dyDescent="0.2">
      <c r="A69" s="122">
        <v>2</v>
      </c>
      <c r="B69" s="122" t="s">
        <v>101</v>
      </c>
      <c r="C69" s="274"/>
      <c r="D69" s="274"/>
      <c r="E69" s="274"/>
      <c r="F69" s="274"/>
      <c r="G69" s="274"/>
      <c r="H69" s="274"/>
      <c r="I69" s="299"/>
      <c r="J69" s="299"/>
      <c r="K69" s="299"/>
      <c r="L69" s="299"/>
      <c r="M69" s="299"/>
      <c r="N69" s="72">
        <v>0</v>
      </c>
      <c r="O69" s="78">
        <v>0</v>
      </c>
    </row>
    <row r="70" spans="1:15" x14ac:dyDescent="0.2">
      <c r="A70" s="122">
        <v>3</v>
      </c>
      <c r="B70" s="122" t="s">
        <v>101</v>
      </c>
      <c r="C70" s="274"/>
      <c r="D70" s="274"/>
      <c r="E70" s="274"/>
      <c r="F70" s="274"/>
      <c r="G70" s="274"/>
      <c r="H70" s="274"/>
      <c r="I70" s="299"/>
      <c r="J70" s="299"/>
      <c r="K70" s="299"/>
      <c r="L70" s="299"/>
      <c r="M70" s="299"/>
      <c r="N70" s="72">
        <v>0</v>
      </c>
      <c r="O70" s="78">
        <v>0</v>
      </c>
    </row>
    <row r="71" spans="1:15" x14ac:dyDescent="0.2">
      <c r="A71" s="122">
        <v>4</v>
      </c>
      <c r="B71" s="122" t="s">
        <v>101</v>
      </c>
      <c r="C71" s="274"/>
      <c r="D71" s="274"/>
      <c r="E71" s="274"/>
      <c r="F71" s="274"/>
      <c r="G71" s="274"/>
      <c r="H71" s="274"/>
      <c r="I71" s="299"/>
      <c r="J71" s="299"/>
      <c r="K71" s="299"/>
      <c r="L71" s="299"/>
      <c r="M71" s="299"/>
      <c r="N71" s="72">
        <v>0</v>
      </c>
      <c r="O71" s="78">
        <v>0</v>
      </c>
    </row>
    <row r="72" spans="1:15" x14ac:dyDescent="0.2">
      <c r="A72" s="259"/>
      <c r="B72" s="259"/>
      <c r="C72" s="259"/>
      <c r="D72" s="259"/>
      <c r="E72" s="259"/>
      <c r="F72" s="259"/>
      <c r="G72" s="259"/>
      <c r="H72" s="259"/>
      <c r="I72" s="259"/>
      <c r="J72" s="259"/>
      <c r="K72" s="259"/>
      <c r="L72" s="259"/>
      <c r="M72" s="259"/>
      <c r="N72" s="259"/>
      <c r="O72" s="259"/>
    </row>
    <row r="73" spans="1:15" x14ac:dyDescent="0.2">
      <c r="A73" s="265" t="s">
        <v>104</v>
      </c>
      <c r="B73" s="265"/>
      <c r="C73" s="265"/>
      <c r="D73" s="265"/>
      <c r="E73" s="265"/>
      <c r="F73" s="265"/>
      <c r="G73" s="265"/>
      <c r="H73" s="265"/>
      <c r="I73" s="265"/>
      <c r="J73" s="265"/>
      <c r="K73" s="265"/>
      <c r="L73" s="265"/>
      <c r="M73" s="265"/>
      <c r="N73" s="67">
        <f>ROUND(SUM(N68:N71),0)</f>
        <v>0</v>
      </c>
      <c r="O73" s="120">
        <f>ROUND(SUM(O68:O71),0)</f>
        <v>0</v>
      </c>
    </row>
    <row r="74" spans="1:15" x14ac:dyDescent="0.2">
      <c r="A74" s="267"/>
      <c r="B74" s="267"/>
      <c r="C74" s="267"/>
      <c r="D74" s="267"/>
      <c r="E74" s="267"/>
      <c r="F74" s="267"/>
      <c r="G74" s="267"/>
      <c r="H74" s="267"/>
      <c r="I74" s="267"/>
      <c r="J74" s="267"/>
      <c r="K74" s="267"/>
      <c r="L74" s="267"/>
      <c r="M74" s="267"/>
      <c r="N74" s="267"/>
      <c r="O74" s="267"/>
    </row>
    <row r="75" spans="1:15" x14ac:dyDescent="0.2">
      <c r="A75" s="122"/>
      <c r="B75" s="125" t="s">
        <v>26</v>
      </c>
      <c r="C75" s="259"/>
      <c r="D75" s="259"/>
      <c r="E75" s="259"/>
      <c r="F75" s="259"/>
      <c r="G75" s="259"/>
      <c r="H75" s="259"/>
      <c r="I75" s="259"/>
      <c r="J75" s="259"/>
      <c r="K75" s="259"/>
      <c r="L75" s="259"/>
      <c r="M75" s="259"/>
      <c r="N75" s="259"/>
      <c r="O75" s="259"/>
    </row>
    <row r="76" spans="1:15" x14ac:dyDescent="0.2">
      <c r="A76" s="122">
        <v>1</v>
      </c>
      <c r="B76" s="259" t="str">
        <f>'Year One'!B76</f>
        <v>Computer Services</v>
      </c>
      <c r="C76" s="259"/>
      <c r="D76" s="259"/>
      <c r="E76" s="259"/>
      <c r="F76" s="259"/>
      <c r="G76" s="259"/>
      <c r="H76" s="259"/>
      <c r="I76" s="259"/>
      <c r="J76" s="259"/>
      <c r="K76" s="259"/>
      <c r="L76" s="259"/>
      <c r="M76" s="259"/>
      <c r="N76" s="72">
        <v>0</v>
      </c>
      <c r="O76" s="78">
        <v>0</v>
      </c>
    </row>
    <row r="77" spans="1:15" x14ac:dyDescent="0.2">
      <c r="A77" s="122">
        <v>2</v>
      </c>
      <c r="B77" s="259" t="str">
        <f>'Year One'!B77</f>
        <v>Software</v>
      </c>
      <c r="C77" s="259"/>
      <c r="D77" s="259"/>
      <c r="E77" s="267"/>
      <c r="F77" s="267"/>
      <c r="G77" s="267"/>
      <c r="H77" s="267"/>
      <c r="I77" s="267"/>
      <c r="J77" s="267"/>
      <c r="K77" s="267"/>
      <c r="L77" s="267"/>
      <c r="M77" s="267"/>
      <c r="N77" s="72">
        <v>0</v>
      </c>
      <c r="O77" s="78">
        <v>0</v>
      </c>
    </row>
    <row r="78" spans="1:15" x14ac:dyDescent="0.2">
      <c r="A78" s="122">
        <v>3</v>
      </c>
      <c r="B78" s="259" t="str">
        <f>'Year One'!B78</f>
        <v>Publication Costs</v>
      </c>
      <c r="C78" s="259"/>
      <c r="D78" s="259"/>
      <c r="E78" s="259"/>
      <c r="F78" s="259"/>
      <c r="G78" s="259"/>
      <c r="H78" s="259"/>
      <c r="I78" s="259"/>
      <c r="J78" s="259"/>
      <c r="K78" s="259"/>
      <c r="L78" s="259"/>
      <c r="M78" s="259"/>
      <c r="N78" s="72">
        <v>0</v>
      </c>
      <c r="O78" s="78">
        <v>0</v>
      </c>
    </row>
    <row r="79" spans="1:15" x14ac:dyDescent="0.2">
      <c r="A79" s="122">
        <v>4</v>
      </c>
      <c r="B79" s="259" t="str">
        <f>'Year One'!B79</f>
        <v>Copying</v>
      </c>
      <c r="C79" s="259"/>
      <c r="D79" s="259"/>
      <c r="E79" s="259"/>
      <c r="F79" s="259"/>
      <c r="G79" s="259"/>
      <c r="H79" s="259"/>
      <c r="I79" s="259"/>
      <c r="J79" s="259"/>
      <c r="K79" s="259"/>
      <c r="L79" s="259"/>
      <c r="M79" s="259"/>
      <c r="N79" s="72">
        <v>0</v>
      </c>
      <c r="O79" s="78">
        <v>0</v>
      </c>
    </row>
    <row r="80" spans="1:15" x14ac:dyDescent="0.2">
      <c r="A80" s="122">
        <v>5</v>
      </c>
      <c r="B80" s="259" t="str">
        <f>'Year One'!B80</f>
        <v>Postage</v>
      </c>
      <c r="C80" s="259"/>
      <c r="D80" s="259"/>
      <c r="E80" s="259"/>
      <c r="F80" s="259"/>
      <c r="G80" s="259"/>
      <c r="H80" s="259"/>
      <c r="I80" s="259"/>
      <c r="J80" s="259"/>
      <c r="K80" s="259"/>
      <c r="L80" s="259"/>
      <c r="M80" s="259"/>
      <c r="N80" s="72">
        <v>0</v>
      </c>
      <c r="O80" s="78">
        <v>0</v>
      </c>
    </row>
    <row r="81" spans="1:15" x14ac:dyDescent="0.2">
      <c r="A81" s="122">
        <v>6</v>
      </c>
      <c r="B81" s="259" t="str">
        <f>'Year One'!B81</f>
        <v>Human Subjects Compensation</v>
      </c>
      <c r="C81" s="259"/>
      <c r="D81" s="259"/>
      <c r="E81" s="259"/>
      <c r="F81" s="259"/>
      <c r="G81" s="259"/>
      <c r="H81" s="259"/>
      <c r="I81" s="259"/>
      <c r="J81" s="259"/>
      <c r="K81" s="259"/>
      <c r="L81" s="259"/>
      <c r="M81" s="259"/>
      <c r="N81" s="72">
        <v>0</v>
      </c>
      <c r="O81" s="78">
        <v>0</v>
      </c>
    </row>
    <row r="82" spans="1:15" x14ac:dyDescent="0.2">
      <c r="A82" s="122">
        <v>7</v>
      </c>
      <c r="B82" s="259" t="str">
        <f>'Year One'!B82</f>
        <v>Consultant</v>
      </c>
      <c r="C82" s="259"/>
      <c r="D82" s="259"/>
      <c r="E82" s="259"/>
      <c r="F82" s="259"/>
      <c r="G82" s="259"/>
      <c r="H82" s="259"/>
      <c r="I82" s="259"/>
      <c r="J82" s="259"/>
      <c r="K82" s="259"/>
      <c r="L82" s="259"/>
      <c r="M82" s="259"/>
      <c r="N82" s="72">
        <v>0</v>
      </c>
      <c r="O82" s="78">
        <v>0</v>
      </c>
    </row>
    <row r="83" spans="1:15" x14ac:dyDescent="0.2">
      <c r="A83" s="122">
        <v>8</v>
      </c>
      <c r="B83" s="259" t="s">
        <v>279</v>
      </c>
      <c r="C83" s="259"/>
      <c r="D83" s="259"/>
      <c r="E83" s="259"/>
      <c r="F83" s="259"/>
      <c r="G83" s="259"/>
      <c r="H83" s="259"/>
      <c r="I83" s="259"/>
      <c r="J83" s="259"/>
      <c r="K83" s="259"/>
      <c r="L83" s="259"/>
      <c r="M83" s="259"/>
      <c r="N83" s="72">
        <v>0</v>
      </c>
      <c r="O83" s="78">
        <v>0</v>
      </c>
    </row>
    <row r="84" spans="1:15" x14ac:dyDescent="0.2">
      <c r="A84" s="122">
        <v>9</v>
      </c>
      <c r="B84" s="259" t="s">
        <v>280</v>
      </c>
      <c r="C84" s="259"/>
      <c r="D84" s="259"/>
      <c r="E84" s="259"/>
      <c r="F84" s="259"/>
      <c r="G84" s="259"/>
      <c r="H84" s="259"/>
      <c r="I84" s="259"/>
      <c r="J84" s="259"/>
      <c r="K84" s="259"/>
      <c r="L84" s="259"/>
      <c r="M84" s="259"/>
      <c r="N84" s="72">
        <v>0</v>
      </c>
      <c r="O84" s="78">
        <v>0</v>
      </c>
    </row>
    <row r="85" spans="1:15" x14ac:dyDescent="0.2">
      <c r="A85" s="122">
        <v>10</v>
      </c>
      <c r="B85" s="285" t="s">
        <v>281</v>
      </c>
      <c r="C85" s="332"/>
      <c r="D85" s="286"/>
      <c r="E85" s="279"/>
      <c r="F85" s="277"/>
      <c r="G85" s="277"/>
      <c r="H85" s="277"/>
      <c r="I85" s="277"/>
      <c r="J85" s="277"/>
      <c r="K85" s="277"/>
      <c r="L85" s="277"/>
      <c r="M85" s="278"/>
      <c r="N85" s="72">
        <v>0</v>
      </c>
      <c r="O85" s="78">
        <v>0</v>
      </c>
    </row>
    <row r="86" spans="1:15" x14ac:dyDescent="0.2">
      <c r="A86" s="122">
        <v>11</v>
      </c>
      <c r="B86" s="285" t="s">
        <v>282</v>
      </c>
      <c r="C86" s="332"/>
      <c r="D86" s="286"/>
      <c r="E86" s="279"/>
      <c r="F86" s="277"/>
      <c r="G86" s="277"/>
      <c r="H86" s="277"/>
      <c r="I86" s="277"/>
      <c r="J86" s="277"/>
      <c r="K86" s="277"/>
      <c r="L86" s="277"/>
      <c r="M86" s="278"/>
      <c r="N86" s="72">
        <v>0</v>
      </c>
      <c r="O86" s="78">
        <v>0</v>
      </c>
    </row>
    <row r="87" spans="1:15" x14ac:dyDescent="0.2">
      <c r="A87" s="122">
        <v>12</v>
      </c>
      <c r="B87" s="259" t="str">
        <f>'Year One'!B87</f>
        <v>Other</v>
      </c>
      <c r="C87" s="259"/>
      <c r="D87" s="259"/>
      <c r="E87" s="259"/>
      <c r="F87" s="259"/>
      <c r="G87" s="259"/>
      <c r="H87" s="259"/>
      <c r="I87" s="259"/>
      <c r="J87" s="259"/>
      <c r="K87" s="259"/>
      <c r="L87" s="259"/>
      <c r="M87" s="259"/>
      <c r="N87" s="72">
        <v>0</v>
      </c>
      <c r="O87" s="78">
        <v>0</v>
      </c>
    </row>
    <row r="88" spans="1:15" x14ac:dyDescent="0.2">
      <c r="A88" s="259"/>
      <c r="B88" s="259"/>
      <c r="C88" s="259"/>
      <c r="D88" s="259"/>
      <c r="E88" s="259"/>
      <c r="F88" s="259"/>
      <c r="G88" s="259"/>
      <c r="H88" s="259"/>
      <c r="I88" s="259"/>
      <c r="J88" s="259"/>
      <c r="K88" s="259"/>
      <c r="L88" s="259"/>
      <c r="M88" s="259"/>
      <c r="N88" s="259"/>
      <c r="O88" s="259"/>
    </row>
    <row r="89" spans="1:15" x14ac:dyDescent="0.2">
      <c r="A89" s="265" t="s">
        <v>86</v>
      </c>
      <c r="B89" s="265"/>
      <c r="C89" s="265"/>
      <c r="D89" s="265"/>
      <c r="E89" s="265"/>
      <c r="F89" s="265"/>
      <c r="G89" s="265"/>
      <c r="H89" s="265"/>
      <c r="I89" s="265"/>
      <c r="J89" s="265"/>
      <c r="K89" s="265"/>
      <c r="L89" s="265"/>
      <c r="M89" s="265"/>
      <c r="N89" s="67">
        <f>ROUND(SUM(N76:N87),0)</f>
        <v>0</v>
      </c>
      <c r="O89" s="120">
        <f>ROUND(SUM(O76:O87),0)</f>
        <v>0</v>
      </c>
    </row>
    <row r="90" spans="1:15" x14ac:dyDescent="0.2">
      <c r="A90" s="305"/>
      <c r="B90" s="305"/>
      <c r="C90" s="305"/>
      <c r="D90" s="305"/>
      <c r="E90" s="305"/>
      <c r="F90" s="305"/>
      <c r="G90" s="305"/>
      <c r="H90" s="305"/>
      <c r="I90" s="305"/>
      <c r="J90" s="305"/>
      <c r="K90" s="305"/>
      <c r="L90" s="305"/>
      <c r="M90" s="305"/>
      <c r="N90" s="305"/>
      <c r="O90" s="305"/>
    </row>
    <row r="91" spans="1:15" x14ac:dyDescent="0.2">
      <c r="A91" s="265" t="s">
        <v>87</v>
      </c>
      <c r="B91" s="265"/>
      <c r="C91" s="265"/>
      <c r="D91" s="265"/>
      <c r="E91" s="265"/>
      <c r="F91" s="265"/>
      <c r="G91" s="265"/>
      <c r="H91" s="265"/>
      <c r="I91" s="265"/>
      <c r="J91" s="265"/>
      <c r="K91" s="265"/>
      <c r="L91" s="265"/>
      <c r="M91" s="265"/>
      <c r="N91" s="67">
        <f>SUM(N37+N42+N51+N57+N65+N73+N89)</f>
        <v>0</v>
      </c>
      <c r="O91" s="120">
        <f>SUM(O37+O42+O51+O57+O65+O73+O89)</f>
        <v>0</v>
      </c>
    </row>
    <row r="92" spans="1:15" x14ac:dyDescent="0.2">
      <c r="A92" s="308"/>
      <c r="B92" s="308"/>
      <c r="C92" s="308"/>
      <c r="D92" s="308"/>
      <c r="E92" s="308"/>
      <c r="F92" s="308"/>
      <c r="G92" s="308"/>
      <c r="H92" s="308"/>
      <c r="I92" s="308"/>
      <c r="J92" s="308"/>
      <c r="K92" s="308"/>
      <c r="L92" s="308"/>
      <c r="M92" s="308"/>
      <c r="N92" s="308"/>
      <c r="O92" s="308"/>
    </row>
    <row r="93" spans="1:15" x14ac:dyDescent="0.2">
      <c r="A93" s="308" t="s">
        <v>73</v>
      </c>
      <c r="B93" s="308"/>
      <c r="C93" s="308"/>
      <c r="D93" s="308"/>
      <c r="E93" s="308"/>
      <c r="F93" s="308"/>
      <c r="G93" s="308"/>
      <c r="H93" s="308"/>
      <c r="I93" s="308"/>
      <c r="J93" s="308"/>
      <c r="K93" s="308"/>
      <c r="L93" s="308"/>
      <c r="M93" s="308"/>
      <c r="N93" s="308"/>
      <c r="O93" s="308"/>
    </row>
    <row r="94" spans="1:15" x14ac:dyDescent="0.2">
      <c r="A94" s="122" t="s">
        <v>18</v>
      </c>
      <c r="B94" s="107" t="str">
        <f>'Year One'!B94</f>
        <v>On-Campus</v>
      </c>
      <c r="C94" s="122" t="s">
        <v>18</v>
      </c>
      <c r="D94" s="47" t="s">
        <v>204</v>
      </c>
      <c r="E94" s="104">
        <f>'Year One'!E94</f>
        <v>0.36699999999999999</v>
      </c>
      <c r="F94" s="310"/>
      <c r="G94" s="310"/>
      <c r="H94" s="47" t="s">
        <v>205</v>
      </c>
      <c r="I94" s="79">
        <f>IF(B94="On-Campus",SUM(N91-(N51+N42+N65+N84+N86)),N91)</f>
        <v>0</v>
      </c>
      <c r="J94" s="259" t="str">
        <f>BaseType</f>
        <v>MTDC</v>
      </c>
      <c r="K94" s="259"/>
      <c r="L94" s="259"/>
      <c r="M94" s="259"/>
      <c r="N94" s="65">
        <f>ROUND(SUM(E94*I94),0)</f>
        <v>0</v>
      </c>
      <c r="O94" s="120">
        <f>ROUND((O91-(O42+O51+O65+O84+O86))*E94,0)</f>
        <v>0</v>
      </c>
    </row>
    <row r="95" spans="1:15" x14ac:dyDescent="0.2">
      <c r="A95" s="259"/>
      <c r="B95" s="259"/>
      <c r="C95" s="259"/>
      <c r="D95" s="259"/>
      <c r="E95" s="259"/>
      <c r="F95" s="259"/>
      <c r="G95" s="259"/>
      <c r="H95" s="259"/>
      <c r="I95" s="259"/>
      <c r="J95" s="259"/>
      <c r="K95" s="259"/>
      <c r="L95" s="259"/>
      <c r="M95" s="259"/>
      <c r="N95" s="259"/>
      <c r="O95" s="259"/>
    </row>
    <row r="96" spans="1:15" x14ac:dyDescent="0.2">
      <c r="A96" s="303" t="s">
        <v>88</v>
      </c>
      <c r="B96" s="303"/>
      <c r="C96" s="303"/>
      <c r="D96" s="303"/>
      <c r="E96" s="303"/>
      <c r="F96" s="303"/>
      <c r="G96" s="303"/>
      <c r="H96" s="303"/>
      <c r="I96" s="303"/>
      <c r="J96" s="303"/>
      <c r="K96" s="303"/>
      <c r="L96" s="303"/>
      <c r="M96" s="303"/>
      <c r="N96" s="80">
        <f>SUM(N91+N94)</f>
        <v>0</v>
      </c>
      <c r="O96" s="120">
        <f>SUM(O91+O94)</f>
        <v>0</v>
      </c>
    </row>
    <row r="97" spans="1:16" x14ac:dyDescent="0.2">
      <c r="A97" s="305" t="s">
        <v>70</v>
      </c>
      <c r="B97" s="305"/>
      <c r="C97" s="305"/>
      <c r="D97" s="305"/>
      <c r="E97" s="305"/>
      <c r="F97" s="305"/>
      <c r="G97" s="305"/>
      <c r="H97" s="305"/>
      <c r="I97" s="305"/>
      <c r="J97" s="305"/>
      <c r="K97" s="305"/>
      <c r="L97" s="305"/>
      <c r="M97" s="305"/>
      <c r="N97" s="305"/>
      <c r="O97" s="305"/>
    </row>
    <row r="98" spans="1:16" x14ac:dyDescent="0.2">
      <c r="A98" s="305"/>
      <c r="B98" s="305"/>
      <c r="C98" s="305"/>
      <c r="D98" s="305"/>
      <c r="E98" s="305"/>
      <c r="F98" s="305"/>
      <c r="G98" s="305"/>
      <c r="H98" s="305"/>
      <c r="I98" s="305"/>
      <c r="J98" s="305"/>
      <c r="L98" s="81" t="s">
        <v>14</v>
      </c>
      <c r="M98" s="81"/>
      <c r="N98" s="256">
        <f>N96+O96</f>
        <v>0</v>
      </c>
      <c r="O98" s="256"/>
    </row>
    <row r="99" spans="1:16" x14ac:dyDescent="0.2">
      <c r="A99" s="251" t="str">
        <f>Update</f>
        <v>Template updated: 04/10/2026</v>
      </c>
      <c r="B99" s="251"/>
      <c r="C99" s="251"/>
      <c r="D99" s="251"/>
      <c r="E99" s="251"/>
      <c r="F99" s="251"/>
      <c r="G99" s="251"/>
      <c r="H99" s="251"/>
      <c r="I99" s="251"/>
      <c r="J99" s="251"/>
      <c r="K99" s="251"/>
      <c r="L99" s="251"/>
      <c r="M99" s="251"/>
      <c r="N99" s="251"/>
      <c r="O99" s="251"/>
    </row>
    <row r="100" spans="1:16" ht="15" customHeight="1" x14ac:dyDescent="0.2">
      <c r="A100" s="251" t="s">
        <v>69</v>
      </c>
      <c r="B100" s="251"/>
      <c r="C100" s="251"/>
      <c r="D100" s="251"/>
      <c r="E100" s="251"/>
      <c r="F100" s="251"/>
      <c r="G100" s="251"/>
      <c r="H100" s="251"/>
      <c r="I100" s="251"/>
      <c r="J100" s="251"/>
      <c r="K100" s="251"/>
      <c r="L100" s="251"/>
      <c r="M100" s="251"/>
      <c r="N100" s="251"/>
      <c r="O100" s="251"/>
    </row>
    <row r="101" spans="1:16" x14ac:dyDescent="0.2">
      <c r="A101" s="251"/>
      <c r="B101" s="251"/>
      <c r="C101" s="251"/>
      <c r="D101" s="251"/>
      <c r="E101" s="251"/>
      <c r="F101" s="251"/>
      <c r="G101" s="251"/>
      <c r="H101" s="251"/>
      <c r="I101" s="251"/>
      <c r="J101" s="251"/>
      <c r="K101" s="251"/>
      <c r="L101" s="251"/>
      <c r="M101" s="251"/>
      <c r="N101" s="251"/>
      <c r="O101" s="251"/>
    </row>
    <row r="102" spans="1:16" x14ac:dyDescent="0.2">
      <c r="A102" s="251"/>
      <c r="B102" s="251"/>
      <c r="C102" s="251"/>
      <c r="D102" s="251"/>
      <c r="E102" s="251"/>
      <c r="F102" s="251"/>
      <c r="G102" s="251"/>
      <c r="H102" s="251"/>
      <c r="I102" s="251"/>
      <c r="J102" s="251"/>
      <c r="K102" s="251"/>
      <c r="L102" s="251"/>
      <c r="M102" s="251"/>
      <c r="N102" s="251"/>
      <c r="O102" s="251"/>
    </row>
    <row r="103" spans="1:16" x14ac:dyDescent="0.2">
      <c r="A103" s="251"/>
      <c r="B103" s="251"/>
      <c r="C103" s="251"/>
      <c r="D103" s="251"/>
      <c r="E103" s="251"/>
      <c r="F103" s="251"/>
      <c r="G103" s="251"/>
      <c r="H103" s="251"/>
      <c r="I103" s="251"/>
      <c r="J103" s="251"/>
      <c r="K103" s="251"/>
      <c r="L103" s="251"/>
      <c r="M103" s="251"/>
      <c r="N103" s="251"/>
      <c r="O103" s="251"/>
    </row>
    <row r="104" spans="1:16" x14ac:dyDescent="0.2">
      <c r="A104" s="251"/>
      <c r="B104" s="251"/>
      <c r="C104" s="251"/>
      <c r="D104" s="251"/>
      <c r="E104" s="251"/>
      <c r="F104" s="251"/>
      <c r="G104" s="251"/>
      <c r="H104" s="251"/>
      <c r="I104" s="251"/>
      <c r="J104" s="251"/>
      <c r="K104" s="251"/>
      <c r="L104" s="251"/>
      <c r="M104" s="251"/>
      <c r="N104" s="251"/>
      <c r="O104" s="251"/>
    </row>
    <row r="105" spans="1:16" hidden="1" x14ac:dyDescent="0.2">
      <c r="A105" s="251"/>
      <c r="B105" s="251"/>
      <c r="C105" s="251"/>
      <c r="D105" s="251"/>
      <c r="E105" s="251"/>
      <c r="F105" s="251"/>
      <c r="G105" s="251"/>
      <c r="H105" s="251"/>
      <c r="I105" s="251"/>
      <c r="J105" s="251"/>
      <c r="K105" s="251"/>
      <c r="L105" s="251"/>
      <c r="M105" s="251"/>
      <c r="N105" s="251"/>
      <c r="O105" s="251"/>
    </row>
    <row r="106" spans="1:16" hidden="1" x14ac:dyDescent="0.2">
      <c r="A106" s="251"/>
      <c r="B106" s="251"/>
      <c r="C106" s="251"/>
      <c r="D106" s="251"/>
      <c r="E106" s="251"/>
      <c r="F106" s="251"/>
      <c r="G106" s="251"/>
      <c r="H106" s="251"/>
      <c r="I106" s="251"/>
      <c r="J106" s="251"/>
      <c r="K106" s="251"/>
      <c r="L106" s="251"/>
      <c r="M106" s="251"/>
      <c r="N106" s="251"/>
      <c r="O106" s="251"/>
    </row>
    <row r="107" spans="1:16" x14ac:dyDescent="0.2">
      <c r="A107" s="82"/>
      <c r="B107" s="82"/>
      <c r="C107" s="82"/>
      <c r="D107" s="82"/>
      <c r="E107" s="82"/>
      <c r="F107" s="82"/>
      <c r="G107" s="82"/>
      <c r="H107" s="82"/>
      <c r="I107" s="82"/>
      <c r="J107" s="82"/>
      <c r="K107" s="82"/>
      <c r="L107" s="82"/>
      <c r="M107" s="82"/>
      <c r="N107" s="82"/>
      <c r="O107" s="82"/>
    </row>
    <row r="108" spans="1:16" x14ac:dyDescent="0.2">
      <c r="A108" s="82"/>
      <c r="B108" s="82"/>
      <c r="C108" s="82"/>
      <c r="D108" s="82"/>
      <c r="E108" s="82"/>
      <c r="F108" s="82"/>
      <c r="G108" s="82"/>
      <c r="H108" s="82"/>
      <c r="I108" s="82"/>
      <c r="J108" s="82"/>
      <c r="K108" s="82"/>
      <c r="L108" s="82"/>
      <c r="M108" s="82"/>
      <c r="N108" s="82"/>
      <c r="O108" s="82"/>
    </row>
    <row r="109" spans="1:16" x14ac:dyDescent="0.2">
      <c r="A109" s="82"/>
      <c r="B109" s="82"/>
      <c r="C109" s="82"/>
      <c r="D109" s="82"/>
      <c r="E109" s="82"/>
      <c r="F109" s="82"/>
      <c r="G109" s="82"/>
      <c r="H109" s="82"/>
      <c r="I109" s="82"/>
      <c r="J109" s="82"/>
      <c r="K109" s="82"/>
      <c r="L109" s="82"/>
      <c r="M109" s="82"/>
      <c r="N109" s="82"/>
      <c r="O109" s="82"/>
    </row>
    <row r="110" spans="1:16" x14ac:dyDescent="0.2">
      <c r="A110" s="82"/>
      <c r="B110" s="82"/>
      <c r="C110" s="82"/>
      <c r="D110" s="82"/>
      <c r="E110" s="82"/>
      <c r="F110" s="82"/>
      <c r="G110" s="82"/>
      <c r="H110" s="82"/>
      <c r="I110" s="82"/>
      <c r="J110" s="82"/>
      <c r="K110" s="82"/>
      <c r="L110" s="82"/>
      <c r="M110" s="82"/>
      <c r="N110" s="82"/>
      <c r="O110" s="82"/>
      <c r="P110" s="83"/>
    </row>
    <row r="111" spans="1:16" x14ac:dyDescent="0.2">
      <c r="A111" s="82"/>
      <c r="B111" s="82"/>
      <c r="C111" s="82"/>
      <c r="D111" s="82"/>
      <c r="E111" s="82"/>
      <c r="F111" s="82"/>
      <c r="G111" s="82"/>
      <c r="H111" s="82"/>
      <c r="I111" s="82"/>
      <c r="J111" s="82"/>
      <c r="K111" s="82"/>
      <c r="L111" s="82"/>
      <c r="M111" s="82"/>
      <c r="N111" s="82"/>
      <c r="O111" s="82"/>
      <c r="P111" s="83"/>
    </row>
    <row r="112" spans="1:16" x14ac:dyDescent="0.2">
      <c r="A112" s="82"/>
      <c r="B112" s="82"/>
      <c r="C112" s="82"/>
      <c r="D112" s="82"/>
      <c r="E112" s="82"/>
      <c r="F112" s="82"/>
      <c r="G112" s="82"/>
      <c r="H112" s="82"/>
      <c r="I112" s="82"/>
      <c r="J112" s="82"/>
      <c r="K112" s="82"/>
      <c r="L112" s="82"/>
      <c r="M112" s="82"/>
      <c r="N112" s="82"/>
      <c r="O112" s="82"/>
      <c r="P112" s="83"/>
    </row>
    <row r="113" spans="1:16" x14ac:dyDescent="0.2">
      <c r="A113" s="82"/>
      <c r="B113" s="82"/>
      <c r="C113" s="82"/>
      <c r="D113" s="82"/>
      <c r="E113" s="82"/>
      <c r="F113" s="82"/>
      <c r="G113" s="82"/>
      <c r="H113" s="82"/>
      <c r="I113" s="82"/>
      <c r="J113" s="82"/>
      <c r="K113" s="82"/>
      <c r="L113" s="82"/>
      <c r="M113" s="82"/>
      <c r="N113" s="82"/>
      <c r="O113" s="82"/>
      <c r="P113" s="83"/>
    </row>
    <row r="114" spans="1:16" x14ac:dyDescent="0.2">
      <c r="A114" s="82"/>
      <c r="B114" s="82"/>
      <c r="C114" s="82"/>
      <c r="D114" s="82"/>
      <c r="E114" s="82"/>
      <c r="F114" s="82"/>
      <c r="G114" s="82"/>
      <c r="H114" s="82"/>
      <c r="I114" s="82"/>
      <c r="J114" s="82"/>
      <c r="K114" s="82"/>
      <c r="L114" s="82"/>
      <c r="M114" s="82"/>
      <c r="N114" s="82"/>
      <c r="O114" s="82"/>
      <c r="P114" s="83"/>
    </row>
    <row r="115" spans="1:16" x14ac:dyDescent="0.2">
      <c r="A115" s="84"/>
      <c r="J115" s="83"/>
      <c r="K115" s="83"/>
      <c r="L115" s="83"/>
      <c r="N115" s="83"/>
      <c r="O115" s="83"/>
      <c r="P115" s="83"/>
    </row>
    <row r="116" spans="1:16" x14ac:dyDescent="0.2">
      <c r="A116" s="84"/>
      <c r="J116" s="83"/>
      <c r="K116" s="83"/>
      <c r="L116" s="83"/>
      <c r="N116" s="83"/>
      <c r="O116" s="83"/>
      <c r="P116" s="83"/>
    </row>
    <row r="117" spans="1:16" x14ac:dyDescent="0.2">
      <c r="A117" s="84"/>
      <c r="J117" s="83"/>
      <c r="K117" s="83"/>
      <c r="L117" s="83"/>
      <c r="N117" s="83"/>
    </row>
    <row r="118" spans="1:16" x14ac:dyDescent="0.2">
      <c r="A118" s="84"/>
      <c r="J118" s="83"/>
      <c r="K118" s="83"/>
      <c r="L118" s="83"/>
      <c r="N118" s="83"/>
      <c r="O118" s="83"/>
      <c r="P118" s="83"/>
    </row>
    <row r="119" spans="1:16" x14ac:dyDescent="0.2">
      <c r="A119" s="84"/>
      <c r="J119" s="83"/>
      <c r="K119" s="83"/>
      <c r="L119" s="83"/>
      <c r="N119" s="83"/>
    </row>
    <row r="120" spans="1:16" x14ac:dyDescent="0.2">
      <c r="A120" s="84"/>
      <c r="F120" s="83"/>
      <c r="H120" s="83"/>
      <c r="I120" s="83"/>
      <c r="J120" s="83"/>
      <c r="K120" s="83"/>
      <c r="L120" s="83"/>
      <c r="N120" s="83"/>
      <c r="O120" s="83"/>
      <c r="P120" s="83"/>
    </row>
    <row r="121" spans="1:16" x14ac:dyDescent="0.2">
      <c r="J121" s="83"/>
      <c r="K121" s="83"/>
      <c r="L121" s="83"/>
      <c r="N121" s="83"/>
    </row>
    <row r="122" spans="1:16" x14ac:dyDescent="0.2">
      <c r="J122" s="83"/>
      <c r="K122" s="83"/>
      <c r="L122" s="83"/>
      <c r="N122" s="83"/>
      <c r="O122" s="83"/>
      <c r="P122" s="83"/>
    </row>
  </sheetData>
  <mergeCells count="144">
    <mergeCell ref="G21:H21"/>
    <mergeCell ref="K25:M25"/>
    <mergeCell ref="K26:M26"/>
    <mergeCell ref="K27:M27"/>
    <mergeCell ref="K28:M28"/>
    <mergeCell ref="K29:M29"/>
    <mergeCell ref="K31:M31"/>
    <mergeCell ref="K32:M32"/>
    <mergeCell ref="K33:M33"/>
    <mergeCell ref="K23:L23"/>
    <mergeCell ref="A30:O30"/>
    <mergeCell ref="B25:C25"/>
    <mergeCell ref="B31:C31"/>
    <mergeCell ref="B32:C32"/>
    <mergeCell ref="B33:C33"/>
    <mergeCell ref="A100:O106"/>
    <mergeCell ref="A95:O95"/>
    <mergeCell ref="A96:M96"/>
    <mergeCell ref="A97:O97"/>
    <mergeCell ref="A98:J98"/>
    <mergeCell ref="N98:O98"/>
    <mergeCell ref="A99:O99"/>
    <mergeCell ref="A90:O90"/>
    <mergeCell ref="A91:M91"/>
    <mergeCell ref="A92:O92"/>
    <mergeCell ref="A93:O93"/>
    <mergeCell ref="F94:G94"/>
    <mergeCell ref="J94:M94"/>
    <mergeCell ref="B84:D84"/>
    <mergeCell ref="E84:M84"/>
    <mergeCell ref="B87:D87"/>
    <mergeCell ref="E87:M87"/>
    <mergeCell ref="A88:O88"/>
    <mergeCell ref="A89:M89"/>
    <mergeCell ref="B81:D81"/>
    <mergeCell ref="E81:M81"/>
    <mergeCell ref="B82:D82"/>
    <mergeCell ref="E82:M82"/>
    <mergeCell ref="B83:D83"/>
    <mergeCell ref="E83:M83"/>
    <mergeCell ref="B85:D85"/>
    <mergeCell ref="B86:D86"/>
    <mergeCell ref="E85:M85"/>
    <mergeCell ref="E86:M86"/>
    <mergeCell ref="B78:D78"/>
    <mergeCell ref="E78:M78"/>
    <mergeCell ref="B79:D79"/>
    <mergeCell ref="E79:M79"/>
    <mergeCell ref="B80:D80"/>
    <mergeCell ref="E80:M80"/>
    <mergeCell ref="A72:O72"/>
    <mergeCell ref="A73:M73"/>
    <mergeCell ref="A74:O74"/>
    <mergeCell ref="C75:O75"/>
    <mergeCell ref="B76:D76"/>
    <mergeCell ref="E76:M76"/>
    <mergeCell ref="B77:D77"/>
    <mergeCell ref="E77:M77"/>
    <mergeCell ref="C69:H69"/>
    <mergeCell ref="I69:M69"/>
    <mergeCell ref="C70:H70"/>
    <mergeCell ref="I70:M70"/>
    <mergeCell ref="C71:H71"/>
    <mergeCell ref="I71:M71"/>
    <mergeCell ref="A64:O64"/>
    <mergeCell ref="A65:M65"/>
    <mergeCell ref="A66:O66"/>
    <mergeCell ref="C67:O67"/>
    <mergeCell ref="C68:H68"/>
    <mergeCell ref="I68:M68"/>
    <mergeCell ref="C61:H61"/>
    <mergeCell ref="I61:M61"/>
    <mergeCell ref="C62:H62"/>
    <mergeCell ref="I62:M62"/>
    <mergeCell ref="C63:H63"/>
    <mergeCell ref="I63:M63"/>
    <mergeCell ref="A56:O56"/>
    <mergeCell ref="A57:M57"/>
    <mergeCell ref="A58:O58"/>
    <mergeCell ref="C59:O59"/>
    <mergeCell ref="C60:H60"/>
    <mergeCell ref="I60:M60"/>
    <mergeCell ref="A50:O50"/>
    <mergeCell ref="A51:M51"/>
    <mergeCell ref="A52:O52"/>
    <mergeCell ref="C53:O53"/>
    <mergeCell ref="B54:M54"/>
    <mergeCell ref="B55:M55"/>
    <mergeCell ref="B47:H47"/>
    <mergeCell ref="I47:M47"/>
    <mergeCell ref="B48:H48"/>
    <mergeCell ref="I48:M48"/>
    <mergeCell ref="B49:H49"/>
    <mergeCell ref="I49:M49"/>
    <mergeCell ref="K36:L36"/>
    <mergeCell ref="A36:I36"/>
    <mergeCell ref="A43:O43"/>
    <mergeCell ref="C44:O44"/>
    <mergeCell ref="B45:H45"/>
    <mergeCell ref="I45:M45"/>
    <mergeCell ref="B46:H46"/>
    <mergeCell ref="I46:M46"/>
    <mergeCell ref="A37:I37"/>
    <mergeCell ref="K37:L37"/>
    <mergeCell ref="A38:O38"/>
    <mergeCell ref="A41:O41"/>
    <mergeCell ref="A42:M42"/>
    <mergeCell ref="F40:M40"/>
    <mergeCell ref="F39:O39"/>
    <mergeCell ref="B39:C39"/>
    <mergeCell ref="B40:C40"/>
    <mergeCell ref="A34:O34"/>
    <mergeCell ref="A35:I35"/>
    <mergeCell ref="A22:O22"/>
    <mergeCell ref="A23:I23"/>
    <mergeCell ref="A24:O24"/>
    <mergeCell ref="B26:C26"/>
    <mergeCell ref="B27:C27"/>
    <mergeCell ref="B28:C28"/>
    <mergeCell ref="B29:C29"/>
    <mergeCell ref="G31:I31"/>
    <mergeCell ref="G32:I32"/>
    <mergeCell ref="G33:I33"/>
    <mergeCell ref="K35:M35"/>
    <mergeCell ref="G16:H16"/>
    <mergeCell ref="G17:H17"/>
    <mergeCell ref="G18:H18"/>
    <mergeCell ref="G19:H19"/>
    <mergeCell ref="G20:H20"/>
    <mergeCell ref="A5:O5"/>
    <mergeCell ref="A14:I14"/>
    <mergeCell ref="A15:O15"/>
    <mergeCell ref="C4:I4"/>
    <mergeCell ref="J4:K4"/>
    <mergeCell ref="L4:O4"/>
    <mergeCell ref="A1:O1"/>
    <mergeCell ref="K14:L14"/>
    <mergeCell ref="A13:O13"/>
    <mergeCell ref="A2:I2"/>
    <mergeCell ref="J2:K2"/>
    <mergeCell ref="L2:O2"/>
    <mergeCell ref="C3:I3"/>
    <mergeCell ref="J3:K3"/>
    <mergeCell ref="L3:O3"/>
  </mergeCells>
  <printOptions horizontalCentered="1" verticalCentered="1"/>
  <pageMargins left="0.39" right="0.21" top="0.52" bottom="0.38" header="0.34" footer="0.52"/>
  <pageSetup scale="81" orientation="landscape" verticalDpi="1200" r:id="rId1"/>
  <rowBreaks count="1" manualBreakCount="1">
    <brk id="47" max="14" man="1"/>
  </rowBreaks>
  <colBreaks count="1" manualBreakCount="1">
    <brk id="15" max="1048575" man="1"/>
  </colBreaks>
  <ignoredErrors>
    <ignoredError sqref="B76:D82 B87:D87 N32:N33 D40:E40 N54:N55 A17:F21 A7:C12 A13 I8:K12 D8:G12 G17 G21 I17:O21 D7:H7 E94 B94 J94 A16:C16 E16:G16 I16:M16 G18 G19 G20 A15:O15 A14:K14 M14:O14 O16 I7:K7 M7:O7 M8:O12" unlockedFormula="1"/>
  </ignoredErrors>
  <extLst>
    <ext xmlns:x14="http://schemas.microsoft.com/office/spreadsheetml/2009/9/main" uri="{CCE6A557-97BC-4b89-ADB6-D9C93CAAB3DF}">
      <x14:dataValidations xmlns:xm="http://schemas.microsoft.com/office/excel/2006/main" count="3">
        <x14:dataValidation type="list" allowBlank="1" showDropDown="1" showInputMessage="1" showErrorMessage="1" xr:uid="{00000000-0002-0000-0400-000003000000}">
          <x14:formula1>
            <xm:f>Lists!$A$8:$A$18</xm:f>
          </x14:formula1>
          <xm:sqref>C17:C21</xm:sqref>
        </x14:dataValidation>
        <x14:dataValidation type="list" allowBlank="1" showDropDown="1" showInputMessage="1" showErrorMessage="1" xr:uid="{00000000-0002-0000-0400-000000000000}">
          <x14:formula1>
            <xm:f>Lists!$D$24:$D$29</xm:f>
          </x14:formula1>
          <xm:sqref>B94</xm:sqref>
        </x14:dataValidation>
        <x14:dataValidation type="list" allowBlank="1" showDropDown="1" showInputMessage="1" showErrorMessage="1" xr:uid="{00000000-0002-0000-0400-000002000000}">
          <x14:formula1>
            <xm:f>Lists!$A$2:$A$3</xm:f>
          </x14:formula1>
          <xm:sqref>C7:C12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22"/>
  <sheetViews>
    <sheetView zoomScale="160" zoomScaleNormal="160" workbookViewId="0">
      <selection activeCell="F7" sqref="F7"/>
    </sheetView>
  </sheetViews>
  <sheetFormatPr defaultColWidth="15.42578125" defaultRowHeight="12" x14ac:dyDescent="0.2"/>
  <cols>
    <col min="1" max="1" width="3.7109375" style="53" customWidth="1"/>
    <col min="2" max="2" width="21.28515625" style="47" customWidth="1"/>
    <col min="3" max="3" width="20.7109375" style="47" customWidth="1"/>
    <col min="4" max="4" width="8.7109375" style="47" customWidth="1"/>
    <col min="5" max="5" width="8.42578125" style="47" customWidth="1"/>
    <col min="6" max="6" width="9.7109375" style="47" customWidth="1"/>
    <col min="7" max="7" width="8.42578125" style="85" customWidth="1"/>
    <col min="8" max="8" width="8" style="47" customWidth="1"/>
    <col min="9" max="9" width="12" style="47" customWidth="1"/>
    <col min="10" max="10" width="10.5703125" style="47" customWidth="1"/>
    <col min="11" max="11" width="8.28515625" style="47" customWidth="1"/>
    <col min="12" max="12" width="8.7109375" style="47" customWidth="1"/>
    <col min="13" max="13" width="9.7109375" style="86" customWidth="1"/>
    <col min="14" max="14" width="10.7109375" style="47" customWidth="1"/>
    <col min="15" max="15" width="10.28515625" style="47" customWidth="1"/>
    <col min="16" max="16" width="18.42578125" style="47" customWidth="1"/>
    <col min="17" max="16384" width="15.42578125" style="47"/>
  </cols>
  <sheetData>
    <row r="1" spans="1:15" ht="21.75" customHeight="1" x14ac:dyDescent="0.2">
      <c r="A1" s="275" t="s">
        <v>78</v>
      </c>
      <c r="B1" s="275"/>
      <c r="C1" s="275"/>
      <c r="D1" s="275"/>
      <c r="E1" s="275"/>
      <c r="F1" s="275"/>
      <c r="G1" s="275"/>
      <c r="H1" s="275"/>
      <c r="I1" s="275"/>
      <c r="J1" s="275"/>
      <c r="K1" s="275"/>
      <c r="L1" s="275"/>
      <c r="M1" s="275"/>
      <c r="N1" s="275"/>
      <c r="O1" s="275"/>
    </row>
    <row r="2" spans="1:15" ht="13.15" customHeight="1" x14ac:dyDescent="0.2">
      <c r="A2" s="337" t="s">
        <v>44</v>
      </c>
      <c r="B2" s="338"/>
      <c r="C2" s="338"/>
      <c r="D2" s="338"/>
      <c r="E2" s="338"/>
      <c r="F2" s="338"/>
      <c r="G2" s="338"/>
      <c r="H2" s="338"/>
      <c r="I2" s="339"/>
      <c r="J2" s="340" t="s">
        <v>49</v>
      </c>
      <c r="K2" s="341"/>
      <c r="L2" s="342">
        <f>'Year One'!L2:O2</f>
        <v>0</v>
      </c>
      <c r="M2" s="343"/>
      <c r="N2" s="343"/>
      <c r="O2" s="344"/>
    </row>
    <row r="3" spans="1:15" x14ac:dyDescent="0.2">
      <c r="B3" s="54" t="s">
        <v>45</v>
      </c>
      <c r="C3" s="342">
        <f>'Year One'!C3:I3</f>
        <v>0</v>
      </c>
      <c r="D3" s="343"/>
      <c r="E3" s="343"/>
      <c r="F3" s="343"/>
      <c r="G3" s="343"/>
      <c r="H3" s="343"/>
      <c r="I3" s="344"/>
      <c r="J3" s="345" t="s">
        <v>47</v>
      </c>
      <c r="K3" s="346"/>
      <c r="L3" s="342">
        <f>'Year One'!L3:O3</f>
        <v>0</v>
      </c>
      <c r="M3" s="343"/>
      <c r="N3" s="343"/>
      <c r="O3" s="344"/>
    </row>
    <row r="4" spans="1:15" x14ac:dyDescent="0.2">
      <c r="B4" s="125" t="s">
        <v>46</v>
      </c>
      <c r="C4" s="342" t="s">
        <v>304</v>
      </c>
      <c r="D4" s="343"/>
      <c r="E4" s="343"/>
      <c r="F4" s="343"/>
      <c r="G4" s="343"/>
      <c r="H4" s="343"/>
      <c r="I4" s="344"/>
      <c r="J4" s="347" t="s">
        <v>48</v>
      </c>
      <c r="K4" s="348"/>
      <c r="L4" s="342">
        <f>'Year One'!L4:O4</f>
        <v>0</v>
      </c>
      <c r="M4" s="343"/>
      <c r="N4" s="343"/>
      <c r="O4" s="344"/>
    </row>
    <row r="5" spans="1:15" x14ac:dyDescent="0.2">
      <c r="A5" s="262"/>
      <c r="B5" s="262"/>
      <c r="C5" s="262"/>
      <c r="D5" s="262"/>
      <c r="E5" s="262"/>
      <c r="F5" s="262"/>
      <c r="G5" s="262"/>
      <c r="H5" s="262"/>
      <c r="I5" s="262"/>
      <c r="J5" s="262"/>
      <c r="K5" s="262"/>
      <c r="L5" s="262"/>
      <c r="M5" s="262"/>
      <c r="N5" s="262"/>
      <c r="O5" s="262"/>
    </row>
    <row r="6" spans="1:15" s="58" customFormat="1" ht="36" x14ac:dyDescent="0.2">
      <c r="A6" s="55"/>
      <c r="B6" s="56" t="s">
        <v>24</v>
      </c>
      <c r="C6" s="56" t="s">
        <v>143</v>
      </c>
      <c r="D6" s="57" t="s">
        <v>90</v>
      </c>
      <c r="E6" s="57" t="s">
        <v>186</v>
      </c>
      <c r="F6" s="57" t="s">
        <v>28</v>
      </c>
      <c r="G6" s="108" t="s">
        <v>43</v>
      </c>
      <c r="H6" s="57" t="s">
        <v>187</v>
      </c>
      <c r="I6" s="109" t="s">
        <v>144</v>
      </c>
      <c r="J6" s="110" t="s">
        <v>20</v>
      </c>
      <c r="K6" s="123" t="s">
        <v>189</v>
      </c>
      <c r="L6" s="123" t="s">
        <v>91</v>
      </c>
      <c r="M6" s="110" t="s">
        <v>21</v>
      </c>
      <c r="N6" s="111" t="s">
        <v>246</v>
      </c>
      <c r="O6" s="111" t="s">
        <v>160</v>
      </c>
    </row>
    <row r="7" spans="1:15" x14ac:dyDescent="0.2">
      <c r="A7" s="122">
        <v>1</v>
      </c>
      <c r="B7" s="122" t="str">
        <f>'Year One'!B7</f>
        <v>insert name</v>
      </c>
      <c r="C7" s="122" t="str">
        <f>'Year One'!C7</f>
        <v xml:space="preserve">Unit Faculty </v>
      </c>
      <c r="D7" s="106">
        <v>0</v>
      </c>
      <c r="E7" s="60">
        <f>D7*9</f>
        <v>0</v>
      </c>
      <c r="F7" s="106">
        <v>0</v>
      </c>
      <c r="G7" s="61"/>
      <c r="H7" s="60">
        <f>F7*G7</f>
        <v>0</v>
      </c>
      <c r="I7" s="62">
        <f>'Year Four'!I7*1.03</f>
        <v>0</v>
      </c>
      <c r="J7" s="63">
        <f>ROUND((I7*D7)+(I7/9*G7*F7),0)</f>
        <v>0</v>
      </c>
      <c r="K7" s="64">
        <f>'Year Four'!K7*1.02</f>
        <v>0.45462150720000005</v>
      </c>
      <c r="L7" s="64">
        <v>0.18</v>
      </c>
      <c r="M7" s="63">
        <f>ROUND(((D7*I7)*K7)+(I7/9*F7*G7)*L7,0)</f>
        <v>0</v>
      </c>
      <c r="N7" s="65">
        <f t="shared" ref="N7:N12" si="0">J7+M7</f>
        <v>0</v>
      </c>
      <c r="O7" s="119">
        <f>'Cost Share'!N140</f>
        <v>0</v>
      </c>
    </row>
    <row r="8" spans="1:15" x14ac:dyDescent="0.2">
      <c r="A8" s="122">
        <v>2</v>
      </c>
      <c r="B8" s="122" t="str">
        <f>'Year One'!B8</f>
        <v>insert name</v>
      </c>
      <c r="C8" s="122" t="str">
        <f>'Year One'!C8</f>
        <v xml:space="preserve">Unit Faculty </v>
      </c>
      <c r="D8" s="106">
        <v>0</v>
      </c>
      <c r="E8" s="60">
        <f t="shared" ref="E8:E12" si="1">D8*9</f>
        <v>0</v>
      </c>
      <c r="F8" s="106">
        <v>0</v>
      </c>
      <c r="G8" s="61"/>
      <c r="H8" s="60">
        <f t="shared" ref="H8:H12" si="2">F8*G8</f>
        <v>0</v>
      </c>
      <c r="I8" s="62">
        <f>'Year Four'!I8*1.03</f>
        <v>0</v>
      </c>
      <c r="J8" s="63">
        <f t="shared" ref="J8:J12" si="3">ROUND((I8*D8)+(I8/9*G8*F8),0)</f>
        <v>0</v>
      </c>
      <c r="K8" s="64">
        <f>'Year Four'!K8*1.02</f>
        <v>0.45462150720000005</v>
      </c>
      <c r="L8" s="64">
        <v>0.18</v>
      </c>
      <c r="M8" s="63">
        <f t="shared" ref="M8:M12" si="4">ROUND(((D8*I8)*K8)+(I8/9*F8*G8)*L8,0)</f>
        <v>0</v>
      </c>
      <c r="N8" s="65">
        <f t="shared" si="0"/>
        <v>0</v>
      </c>
      <c r="O8" s="119">
        <f>'Cost Share'!N141</f>
        <v>0</v>
      </c>
    </row>
    <row r="9" spans="1:15" x14ac:dyDescent="0.2">
      <c r="A9" s="122">
        <v>3</v>
      </c>
      <c r="B9" s="122" t="str">
        <f>'Year One'!B9</f>
        <v>insert name</v>
      </c>
      <c r="C9" s="122" t="str">
        <f>'Year One'!C9</f>
        <v xml:space="preserve">Unit Faculty </v>
      </c>
      <c r="D9" s="106">
        <v>0</v>
      </c>
      <c r="E9" s="60">
        <f t="shared" si="1"/>
        <v>0</v>
      </c>
      <c r="F9" s="106">
        <v>0</v>
      </c>
      <c r="G9" s="61"/>
      <c r="H9" s="60">
        <f t="shared" si="2"/>
        <v>0</v>
      </c>
      <c r="I9" s="62">
        <f>'Year Four'!I9*1.03</f>
        <v>0</v>
      </c>
      <c r="J9" s="63">
        <f t="shared" si="3"/>
        <v>0</v>
      </c>
      <c r="K9" s="64">
        <f>'Year Four'!K9*1.02</f>
        <v>0.45462150720000005</v>
      </c>
      <c r="L9" s="64">
        <v>0.18</v>
      </c>
      <c r="M9" s="63">
        <f t="shared" si="4"/>
        <v>0</v>
      </c>
      <c r="N9" s="65">
        <f t="shared" si="0"/>
        <v>0</v>
      </c>
      <c r="O9" s="119">
        <f>'Cost Share'!N142</f>
        <v>0</v>
      </c>
    </row>
    <row r="10" spans="1:15" x14ac:dyDescent="0.2">
      <c r="A10" s="122">
        <v>4</v>
      </c>
      <c r="B10" s="122" t="str">
        <f>'Year One'!B10</f>
        <v>insert name</v>
      </c>
      <c r="C10" s="122" t="str">
        <f>'Year One'!C10</f>
        <v xml:space="preserve">Unit Faculty </v>
      </c>
      <c r="D10" s="106">
        <v>0</v>
      </c>
      <c r="E10" s="60">
        <f t="shared" si="1"/>
        <v>0</v>
      </c>
      <c r="F10" s="106">
        <v>0</v>
      </c>
      <c r="G10" s="61"/>
      <c r="H10" s="60">
        <f t="shared" si="2"/>
        <v>0</v>
      </c>
      <c r="I10" s="62">
        <f>'Year Four'!I10*1.03</f>
        <v>0</v>
      </c>
      <c r="J10" s="63">
        <f t="shared" si="3"/>
        <v>0</v>
      </c>
      <c r="K10" s="64">
        <f>'Year Four'!K10*1.02</f>
        <v>0.45462150720000005</v>
      </c>
      <c r="L10" s="64">
        <v>0.18</v>
      </c>
      <c r="M10" s="63">
        <f t="shared" si="4"/>
        <v>0</v>
      </c>
      <c r="N10" s="65">
        <f t="shared" si="0"/>
        <v>0</v>
      </c>
      <c r="O10" s="119">
        <f>'Cost Share'!N143</f>
        <v>0</v>
      </c>
    </row>
    <row r="11" spans="1:15" x14ac:dyDescent="0.2">
      <c r="A11" s="122">
        <v>5</v>
      </c>
      <c r="B11" s="122" t="str">
        <f>'Year One'!B11</f>
        <v>insert name</v>
      </c>
      <c r="C11" s="122" t="str">
        <f>'Year One'!C11</f>
        <v xml:space="preserve">Unit Faculty </v>
      </c>
      <c r="D11" s="106">
        <v>0</v>
      </c>
      <c r="E11" s="60">
        <f t="shared" si="1"/>
        <v>0</v>
      </c>
      <c r="F11" s="106">
        <v>0</v>
      </c>
      <c r="G11" s="61"/>
      <c r="H11" s="60">
        <f t="shared" si="2"/>
        <v>0</v>
      </c>
      <c r="I11" s="62">
        <f>'Year Four'!I11*1.03</f>
        <v>0</v>
      </c>
      <c r="J11" s="63">
        <f t="shared" si="3"/>
        <v>0</v>
      </c>
      <c r="K11" s="64">
        <f>'Year Four'!K11*1.02</f>
        <v>0.45462150720000005</v>
      </c>
      <c r="L11" s="64">
        <v>0.18</v>
      </c>
      <c r="M11" s="63">
        <f t="shared" si="4"/>
        <v>0</v>
      </c>
      <c r="N11" s="65">
        <f t="shared" si="0"/>
        <v>0</v>
      </c>
      <c r="O11" s="119">
        <f>'Cost Share'!N144</f>
        <v>0</v>
      </c>
    </row>
    <row r="12" spans="1:15" x14ac:dyDescent="0.2">
      <c r="A12" s="122">
        <v>6</v>
      </c>
      <c r="B12" s="122" t="str">
        <f>'Year One'!B12</f>
        <v>insert name</v>
      </c>
      <c r="C12" s="122" t="str">
        <f>'Year One'!C12</f>
        <v xml:space="preserve">Unit Faculty </v>
      </c>
      <c r="D12" s="106">
        <v>0</v>
      </c>
      <c r="E12" s="60">
        <f t="shared" si="1"/>
        <v>0</v>
      </c>
      <c r="F12" s="106">
        <v>0</v>
      </c>
      <c r="G12" s="61"/>
      <c r="H12" s="60">
        <f t="shared" si="2"/>
        <v>0</v>
      </c>
      <c r="I12" s="62">
        <f>'Year Four'!I12*1.03</f>
        <v>0</v>
      </c>
      <c r="J12" s="63">
        <f t="shared" si="3"/>
        <v>0</v>
      </c>
      <c r="K12" s="64">
        <f>'Year Four'!K12*1.02</f>
        <v>0.45462150720000005</v>
      </c>
      <c r="L12" s="64">
        <v>0.18</v>
      </c>
      <c r="M12" s="63">
        <f t="shared" si="4"/>
        <v>0</v>
      </c>
      <c r="N12" s="65">
        <f t="shared" si="0"/>
        <v>0</v>
      </c>
      <c r="O12" s="119">
        <f>'Cost Share'!N145</f>
        <v>0</v>
      </c>
    </row>
    <row r="13" spans="1:15" x14ac:dyDescent="0.2">
      <c r="A13" s="279"/>
      <c r="B13" s="277"/>
      <c r="C13" s="277"/>
      <c r="D13" s="277"/>
      <c r="E13" s="277"/>
      <c r="F13" s="277"/>
      <c r="G13" s="277"/>
      <c r="H13" s="277"/>
      <c r="I13" s="277"/>
      <c r="J13" s="277"/>
      <c r="K13" s="277"/>
      <c r="L13" s="277"/>
      <c r="M13" s="277"/>
      <c r="N13" s="277"/>
      <c r="O13" s="278"/>
    </row>
    <row r="14" spans="1:15" x14ac:dyDescent="0.2">
      <c r="A14" s="265" t="s">
        <v>79</v>
      </c>
      <c r="B14" s="265"/>
      <c r="C14" s="265"/>
      <c r="D14" s="265"/>
      <c r="E14" s="265"/>
      <c r="F14" s="265"/>
      <c r="G14" s="265"/>
      <c r="H14" s="265"/>
      <c r="I14" s="265"/>
      <c r="J14" s="67">
        <f>SUM(J7:J12)</f>
        <v>0</v>
      </c>
      <c r="K14" s="311"/>
      <c r="L14" s="312"/>
      <c r="M14" s="68">
        <f>SUM(M7:M12)</f>
        <v>0</v>
      </c>
      <c r="N14" s="67">
        <f>SUM(N7:N12)</f>
        <v>0</v>
      </c>
      <c r="O14" s="120">
        <f>SUM(O7:O12)</f>
        <v>0</v>
      </c>
    </row>
    <row r="15" spans="1:15" x14ac:dyDescent="0.2">
      <c r="A15" s="259"/>
      <c r="B15" s="259"/>
      <c r="C15" s="259"/>
      <c r="D15" s="259"/>
      <c r="E15" s="259"/>
      <c r="F15" s="259"/>
      <c r="G15" s="259"/>
      <c r="H15" s="259"/>
      <c r="I15" s="259"/>
      <c r="J15" s="259"/>
      <c r="K15" s="259"/>
      <c r="L15" s="259"/>
      <c r="M15" s="259"/>
      <c r="N15" s="259"/>
      <c r="O15" s="259"/>
    </row>
    <row r="16" spans="1:15" s="58" customFormat="1" ht="24" x14ac:dyDescent="0.2">
      <c r="B16" s="56" t="s">
        <v>19</v>
      </c>
      <c r="C16" s="56" t="s">
        <v>143</v>
      </c>
      <c r="D16" s="112" t="s">
        <v>190</v>
      </c>
      <c r="E16" s="111" t="s">
        <v>43</v>
      </c>
      <c r="F16" s="112" t="s">
        <v>13</v>
      </c>
      <c r="G16" s="294"/>
      <c r="H16" s="295"/>
      <c r="I16" s="109" t="s">
        <v>144</v>
      </c>
      <c r="J16" s="110" t="s">
        <v>20</v>
      </c>
      <c r="K16" s="123" t="s">
        <v>16</v>
      </c>
      <c r="L16" s="123"/>
      <c r="M16" s="110" t="s">
        <v>21</v>
      </c>
      <c r="N16" s="111" t="s">
        <v>246</v>
      </c>
      <c r="O16" s="111" t="s">
        <v>160</v>
      </c>
    </row>
    <row r="17" spans="1:15" x14ac:dyDescent="0.2">
      <c r="A17" s="122">
        <v>1</v>
      </c>
      <c r="B17" s="122" t="str">
        <f>'Year One'!B17</f>
        <v>insert name</v>
      </c>
      <c r="C17" s="122" t="str">
        <f>'Year One'!C17</f>
        <v>P&amp;S Salary &amp; Hourly</v>
      </c>
      <c r="D17" s="106">
        <v>0</v>
      </c>
      <c r="E17" s="40"/>
      <c r="F17" s="69">
        <f>D17*E17</f>
        <v>0</v>
      </c>
      <c r="G17" s="294"/>
      <c r="H17" s="295"/>
      <c r="I17" s="62">
        <f>'Year Four'!I17*1.03</f>
        <v>0</v>
      </c>
      <c r="J17" s="70">
        <f>ROUND(I17/12*D17*E17,0)</f>
        <v>0</v>
      </c>
      <c r="K17" s="64">
        <f>'Year Four'!K17*1.02</f>
        <v>0.47627015040000004</v>
      </c>
      <c r="L17" s="123"/>
      <c r="M17" s="65">
        <f>ROUND(J17*K17,0)</f>
        <v>0</v>
      </c>
      <c r="N17" s="65">
        <f>J17+M17</f>
        <v>0</v>
      </c>
      <c r="O17" s="119">
        <f>'Cost Share'!N150</f>
        <v>0</v>
      </c>
    </row>
    <row r="18" spans="1:15" x14ac:dyDescent="0.2">
      <c r="A18" s="122">
        <v>2</v>
      </c>
      <c r="B18" s="122" t="str">
        <f>'Year One'!B18</f>
        <v>insert name</v>
      </c>
      <c r="C18" s="122" t="str">
        <f>'Year One'!C18</f>
        <v>P&amp;S Salary &amp; Hourly</v>
      </c>
      <c r="D18" s="106">
        <v>0</v>
      </c>
      <c r="E18" s="40"/>
      <c r="F18" s="69">
        <f t="shared" ref="F18:F21" si="5">D18*E18</f>
        <v>0</v>
      </c>
      <c r="G18" s="294"/>
      <c r="H18" s="295"/>
      <c r="I18" s="62">
        <f>'Year Four'!I18*1.03</f>
        <v>0</v>
      </c>
      <c r="J18" s="70">
        <f t="shared" ref="J18:J21" si="6">ROUND(I18/12*D18*E18,0)</f>
        <v>0</v>
      </c>
      <c r="K18" s="64">
        <f>'Year Four'!K18*1.02</f>
        <v>0.47627015040000004</v>
      </c>
      <c r="L18" s="123"/>
      <c r="M18" s="65">
        <f t="shared" ref="M18:M21" si="7">ROUND(J18*K18,0)</f>
        <v>0</v>
      </c>
      <c r="N18" s="65">
        <f>J18+M18</f>
        <v>0</v>
      </c>
      <c r="O18" s="119">
        <f>'Cost Share'!N151</f>
        <v>0</v>
      </c>
    </row>
    <row r="19" spans="1:15" x14ac:dyDescent="0.2">
      <c r="A19" s="122">
        <v>3</v>
      </c>
      <c r="B19" s="122" t="str">
        <f>'Year One'!B19</f>
        <v>insert name</v>
      </c>
      <c r="C19" s="122" t="str">
        <f>'Year One'!C19</f>
        <v>P&amp;S Salary &amp; Hourly</v>
      </c>
      <c r="D19" s="106">
        <v>0</v>
      </c>
      <c r="E19" s="40"/>
      <c r="F19" s="69">
        <f t="shared" si="5"/>
        <v>0</v>
      </c>
      <c r="G19" s="294"/>
      <c r="H19" s="295"/>
      <c r="I19" s="62">
        <f>'Year Four'!I19*1.03</f>
        <v>0</v>
      </c>
      <c r="J19" s="70">
        <f t="shared" si="6"/>
        <v>0</v>
      </c>
      <c r="K19" s="64">
        <f>'Year Four'!K19*1.02</f>
        <v>0.47627015040000004</v>
      </c>
      <c r="L19" s="123"/>
      <c r="M19" s="65">
        <f t="shared" si="7"/>
        <v>0</v>
      </c>
      <c r="N19" s="65">
        <f>J19+M19</f>
        <v>0</v>
      </c>
      <c r="O19" s="119">
        <f>'Cost Share'!N152</f>
        <v>0</v>
      </c>
    </row>
    <row r="20" spans="1:15" x14ac:dyDescent="0.2">
      <c r="A20" s="122">
        <v>4</v>
      </c>
      <c r="B20" s="122" t="str">
        <f>'Year One'!B20</f>
        <v>insert name</v>
      </c>
      <c r="C20" s="122" t="str">
        <f>'Year One'!C20</f>
        <v>P&amp;S Salary &amp; Hourly</v>
      </c>
      <c r="D20" s="106">
        <v>0</v>
      </c>
      <c r="E20" s="40"/>
      <c r="F20" s="69">
        <f t="shared" si="5"/>
        <v>0</v>
      </c>
      <c r="G20" s="294"/>
      <c r="H20" s="295"/>
      <c r="I20" s="62">
        <f>'Year Four'!I20*1.03</f>
        <v>0</v>
      </c>
      <c r="J20" s="70">
        <f t="shared" si="6"/>
        <v>0</v>
      </c>
      <c r="K20" s="64">
        <f>'Year Four'!K20*1.02</f>
        <v>0.47627015040000004</v>
      </c>
      <c r="L20" s="123"/>
      <c r="M20" s="65">
        <f t="shared" si="7"/>
        <v>0</v>
      </c>
      <c r="N20" s="65">
        <f>J20+M20</f>
        <v>0</v>
      </c>
      <c r="O20" s="119">
        <f>'Cost Share'!N153</f>
        <v>0</v>
      </c>
    </row>
    <row r="21" spans="1:15" x14ac:dyDescent="0.2">
      <c r="A21" s="122">
        <v>5</v>
      </c>
      <c r="B21" s="122" t="str">
        <f>'Year One'!B21</f>
        <v>insert name</v>
      </c>
      <c r="C21" s="122" t="str">
        <f>'Year One'!C21</f>
        <v>P&amp;S Salary &amp; Hourly</v>
      </c>
      <c r="D21" s="106">
        <v>0</v>
      </c>
      <c r="E21" s="40"/>
      <c r="F21" s="69">
        <f t="shared" si="5"/>
        <v>0</v>
      </c>
      <c r="G21" s="294"/>
      <c r="H21" s="295"/>
      <c r="I21" s="62">
        <f>'Year Four'!I21*1.03</f>
        <v>0</v>
      </c>
      <c r="J21" s="70">
        <f t="shared" si="6"/>
        <v>0</v>
      </c>
      <c r="K21" s="64">
        <f>'Year Four'!K21*1.02</f>
        <v>0.47627015040000004</v>
      </c>
      <c r="L21" s="123"/>
      <c r="M21" s="65">
        <f t="shared" si="7"/>
        <v>0</v>
      </c>
      <c r="N21" s="65">
        <f>J21+M21</f>
        <v>0</v>
      </c>
      <c r="O21" s="119">
        <f>'Cost Share'!N154</f>
        <v>0</v>
      </c>
    </row>
    <row r="22" spans="1:15" x14ac:dyDescent="0.2">
      <c r="A22" s="259"/>
      <c r="B22" s="259"/>
      <c r="C22" s="259"/>
      <c r="D22" s="259"/>
      <c r="E22" s="259"/>
      <c r="F22" s="259"/>
      <c r="G22" s="259"/>
      <c r="H22" s="259"/>
      <c r="I22" s="259"/>
      <c r="J22" s="259"/>
      <c r="K22" s="259"/>
      <c r="L22" s="259"/>
      <c r="M22" s="259"/>
      <c r="N22" s="259"/>
      <c r="O22" s="259"/>
    </row>
    <row r="23" spans="1:15" x14ac:dyDescent="0.2">
      <c r="A23" s="265" t="s">
        <v>80</v>
      </c>
      <c r="B23" s="265"/>
      <c r="C23" s="265"/>
      <c r="D23" s="265"/>
      <c r="E23" s="265"/>
      <c r="F23" s="265"/>
      <c r="G23" s="265"/>
      <c r="H23" s="265"/>
      <c r="I23" s="265"/>
      <c r="J23" s="67">
        <f>SUM(J17:J21)</f>
        <v>0</v>
      </c>
      <c r="K23" s="311"/>
      <c r="L23" s="312"/>
      <c r="M23" s="67">
        <f>SUM(M17:M21)</f>
        <v>0</v>
      </c>
      <c r="N23" s="67">
        <f>SUM(N17:N21)</f>
        <v>0</v>
      </c>
      <c r="O23" s="120">
        <f>SUM(O17:O21)</f>
        <v>0</v>
      </c>
    </row>
    <row r="24" spans="1:15" x14ac:dyDescent="0.2">
      <c r="A24" s="259"/>
      <c r="B24" s="259"/>
      <c r="C24" s="259"/>
      <c r="D24" s="259"/>
      <c r="E24" s="259"/>
      <c r="F24" s="259"/>
      <c r="G24" s="259"/>
      <c r="H24" s="259"/>
      <c r="I24" s="259"/>
      <c r="J24" s="259"/>
      <c r="K24" s="259"/>
      <c r="L24" s="259"/>
      <c r="M24" s="259"/>
      <c r="N24" s="259"/>
      <c r="O24" s="259"/>
    </row>
    <row r="25" spans="1:15" s="58" customFormat="1" ht="36" customHeight="1" x14ac:dyDescent="0.2">
      <c r="A25" s="55"/>
      <c r="B25" s="283" t="s">
        <v>269</v>
      </c>
      <c r="C25" s="284"/>
      <c r="D25" s="57" t="s">
        <v>191</v>
      </c>
      <c r="E25" s="57" t="s">
        <v>192</v>
      </c>
      <c r="F25" s="57" t="s">
        <v>193</v>
      </c>
      <c r="G25" s="108" t="s">
        <v>194</v>
      </c>
      <c r="H25" s="55"/>
      <c r="I25" s="109" t="s">
        <v>169</v>
      </c>
      <c r="J25" s="110" t="s">
        <v>20</v>
      </c>
      <c r="K25" s="296"/>
      <c r="L25" s="297"/>
      <c r="M25" s="298"/>
      <c r="N25" s="111" t="s">
        <v>246</v>
      </c>
      <c r="O25" s="111" t="s">
        <v>160</v>
      </c>
    </row>
    <row r="26" spans="1:15" x14ac:dyDescent="0.2">
      <c r="A26" s="122">
        <v>1</v>
      </c>
      <c r="B26" s="259" t="s">
        <v>23</v>
      </c>
      <c r="C26" s="259"/>
      <c r="D26" s="61"/>
      <c r="E26" s="40"/>
      <c r="F26" s="61"/>
      <c r="G26" s="61"/>
      <c r="H26" s="71"/>
      <c r="I26" s="89">
        <v>0</v>
      </c>
      <c r="J26" s="65">
        <f>ROUND((D26*I26*E26)+(F26*I26*G26),0)</f>
        <v>0</v>
      </c>
      <c r="K26" s="296"/>
      <c r="L26" s="297"/>
      <c r="M26" s="298"/>
      <c r="N26" s="65">
        <f>J26</f>
        <v>0</v>
      </c>
      <c r="O26" s="119">
        <f>'Cost Share'!N159</f>
        <v>0</v>
      </c>
    </row>
    <row r="27" spans="1:15" x14ac:dyDescent="0.2">
      <c r="A27" s="122">
        <v>2</v>
      </c>
      <c r="B27" s="259" t="s">
        <v>23</v>
      </c>
      <c r="C27" s="259"/>
      <c r="D27" s="61"/>
      <c r="E27" s="40"/>
      <c r="F27" s="61"/>
      <c r="G27" s="61"/>
      <c r="H27" s="71"/>
      <c r="I27" s="89">
        <v>0</v>
      </c>
      <c r="J27" s="65">
        <f t="shared" ref="J27:J29" si="8">ROUND((D27*I27*E27)+(F27*I27*G27),0)</f>
        <v>0</v>
      </c>
      <c r="K27" s="296"/>
      <c r="L27" s="297"/>
      <c r="M27" s="298"/>
      <c r="N27" s="65">
        <f t="shared" ref="N27:N29" si="9">J27</f>
        <v>0</v>
      </c>
      <c r="O27" s="119">
        <f>'Cost Share'!N160</f>
        <v>0</v>
      </c>
    </row>
    <row r="28" spans="1:15" x14ac:dyDescent="0.2">
      <c r="A28" s="122">
        <v>3</v>
      </c>
      <c r="B28" s="259" t="s">
        <v>6</v>
      </c>
      <c r="C28" s="259"/>
      <c r="D28" s="61"/>
      <c r="E28" s="40"/>
      <c r="F28" s="61"/>
      <c r="G28" s="61"/>
      <c r="H28" s="71"/>
      <c r="I28" s="89">
        <v>0</v>
      </c>
      <c r="J28" s="65">
        <f t="shared" si="8"/>
        <v>0</v>
      </c>
      <c r="K28" s="296"/>
      <c r="L28" s="297"/>
      <c r="M28" s="298"/>
      <c r="N28" s="65">
        <f t="shared" si="9"/>
        <v>0</v>
      </c>
      <c r="O28" s="119">
        <f>'Cost Share'!N161</f>
        <v>0</v>
      </c>
    </row>
    <row r="29" spans="1:15" x14ac:dyDescent="0.2">
      <c r="A29" s="122">
        <v>4</v>
      </c>
      <c r="B29" s="259" t="s">
        <v>6</v>
      </c>
      <c r="C29" s="259"/>
      <c r="D29" s="61"/>
      <c r="E29" s="40"/>
      <c r="F29" s="61"/>
      <c r="G29" s="61"/>
      <c r="H29" s="71"/>
      <c r="I29" s="89">
        <v>0</v>
      </c>
      <c r="J29" s="65">
        <f t="shared" si="8"/>
        <v>0</v>
      </c>
      <c r="K29" s="296"/>
      <c r="L29" s="297"/>
      <c r="M29" s="298"/>
      <c r="N29" s="65">
        <f t="shared" si="9"/>
        <v>0</v>
      </c>
      <c r="O29" s="119">
        <f>'Cost Share'!N162</f>
        <v>0</v>
      </c>
    </row>
    <row r="30" spans="1:15" x14ac:dyDescent="0.2">
      <c r="A30" s="259"/>
      <c r="B30" s="259"/>
      <c r="C30" s="259"/>
      <c r="D30" s="259"/>
      <c r="E30" s="259"/>
      <c r="F30" s="259"/>
      <c r="G30" s="259"/>
      <c r="H30" s="259"/>
      <c r="I30" s="259"/>
      <c r="J30" s="259"/>
      <c r="K30" s="259"/>
      <c r="L30" s="259"/>
      <c r="M30" s="259"/>
      <c r="N30" s="259"/>
      <c r="O30" s="259"/>
    </row>
    <row r="31" spans="1:15" ht="24" x14ac:dyDescent="0.2">
      <c r="A31" s="122"/>
      <c r="B31" s="283" t="s">
        <v>270</v>
      </c>
      <c r="C31" s="284"/>
      <c r="D31" s="113" t="s">
        <v>195</v>
      </c>
      <c r="E31" s="114" t="s">
        <v>72</v>
      </c>
      <c r="F31" s="114" t="s">
        <v>17</v>
      </c>
      <c r="G31" s="313"/>
      <c r="H31" s="313"/>
      <c r="I31" s="313"/>
      <c r="J31" s="113" t="s">
        <v>20</v>
      </c>
      <c r="K31" s="333"/>
      <c r="L31" s="334"/>
      <c r="M31" s="335"/>
      <c r="N31" s="111" t="s">
        <v>246</v>
      </c>
      <c r="O31" s="111" t="s">
        <v>160</v>
      </c>
    </row>
    <row r="32" spans="1:15" x14ac:dyDescent="0.2">
      <c r="A32" s="122">
        <v>5</v>
      </c>
      <c r="B32" s="285" t="s">
        <v>0</v>
      </c>
      <c r="C32" s="286"/>
      <c r="D32" s="61"/>
      <c r="E32" s="59">
        <v>0</v>
      </c>
      <c r="F32" s="73">
        <f>'Year Four'!F32*1.03</f>
        <v>14327.7271513</v>
      </c>
      <c r="G32" s="300"/>
      <c r="H32" s="300"/>
      <c r="I32" s="300"/>
      <c r="J32" s="66">
        <f>ROUND((D32*E32*F32),0)</f>
        <v>0</v>
      </c>
      <c r="K32" s="333"/>
      <c r="L32" s="334"/>
      <c r="M32" s="335"/>
      <c r="N32" s="74">
        <f>J32</f>
        <v>0</v>
      </c>
      <c r="O32" s="119">
        <f>'Cost Share'!N165</f>
        <v>0</v>
      </c>
    </row>
    <row r="33" spans="1:15" x14ac:dyDescent="0.2">
      <c r="A33" s="122">
        <v>6</v>
      </c>
      <c r="B33" s="285" t="s">
        <v>0</v>
      </c>
      <c r="C33" s="286"/>
      <c r="D33" s="61"/>
      <c r="E33" s="59">
        <v>0</v>
      </c>
      <c r="F33" s="73">
        <f>'Year Four'!F33*1.03</f>
        <v>14327.7271513</v>
      </c>
      <c r="G33" s="300"/>
      <c r="H33" s="300"/>
      <c r="I33" s="300"/>
      <c r="J33" s="66">
        <f>ROUND((D33*E33*F33),0)</f>
        <v>0</v>
      </c>
      <c r="K33" s="333"/>
      <c r="L33" s="334"/>
      <c r="M33" s="335"/>
      <c r="N33" s="74">
        <f>J33</f>
        <v>0</v>
      </c>
      <c r="O33" s="119">
        <f>'Cost Share'!N166</f>
        <v>0</v>
      </c>
    </row>
    <row r="34" spans="1:15" x14ac:dyDescent="0.2">
      <c r="A34" s="259"/>
      <c r="B34" s="259"/>
      <c r="C34" s="259"/>
      <c r="D34" s="259"/>
      <c r="E34" s="259"/>
      <c r="F34" s="259"/>
      <c r="G34" s="259"/>
      <c r="H34" s="259"/>
      <c r="I34" s="259"/>
      <c r="J34" s="259"/>
      <c r="K34" s="259"/>
      <c r="L34" s="259"/>
      <c r="M34" s="259"/>
      <c r="N34" s="259"/>
      <c r="O34" s="259"/>
    </row>
    <row r="35" spans="1:15" x14ac:dyDescent="0.2">
      <c r="A35" s="265" t="s">
        <v>206</v>
      </c>
      <c r="B35" s="265"/>
      <c r="C35" s="265"/>
      <c r="D35" s="265"/>
      <c r="E35" s="265"/>
      <c r="F35" s="265"/>
      <c r="G35" s="265"/>
      <c r="H35" s="265"/>
      <c r="I35" s="265"/>
      <c r="J35" s="75">
        <f>SUM(J26:J33)</f>
        <v>0</v>
      </c>
      <c r="K35" s="349"/>
      <c r="L35" s="350"/>
      <c r="M35" s="351"/>
      <c r="N35" s="67">
        <f>SUM(N26:N33)</f>
        <v>0</v>
      </c>
      <c r="O35" s="120">
        <f>SUM(O26:O33)</f>
        <v>0</v>
      </c>
    </row>
    <row r="36" spans="1:15" ht="26.1" customHeight="1" x14ac:dyDescent="0.2">
      <c r="A36" s="279"/>
      <c r="B36" s="277"/>
      <c r="C36" s="277"/>
      <c r="D36" s="277"/>
      <c r="E36" s="277"/>
      <c r="F36" s="277"/>
      <c r="G36" s="277"/>
      <c r="H36" s="277"/>
      <c r="I36" s="278"/>
      <c r="J36" s="57" t="s">
        <v>247</v>
      </c>
      <c r="K36" s="279"/>
      <c r="L36" s="278"/>
      <c r="M36" s="57" t="s">
        <v>248</v>
      </c>
      <c r="N36" s="57" t="s">
        <v>249</v>
      </c>
      <c r="O36" s="238" t="s">
        <v>245</v>
      </c>
    </row>
    <row r="37" spans="1:15" x14ac:dyDescent="0.2">
      <c r="A37" s="265" t="s">
        <v>81</v>
      </c>
      <c r="B37" s="265"/>
      <c r="C37" s="265"/>
      <c r="D37" s="265"/>
      <c r="E37" s="265"/>
      <c r="F37" s="265"/>
      <c r="G37" s="265"/>
      <c r="H37" s="265"/>
      <c r="I37" s="265"/>
      <c r="J37" s="67">
        <f>+SUM(J14+J35+J23)</f>
        <v>0</v>
      </c>
      <c r="K37" s="269"/>
      <c r="L37" s="269"/>
      <c r="M37" s="67">
        <f>+SUM(M14+M35+M23)</f>
        <v>0</v>
      </c>
      <c r="N37" s="67">
        <f>+SUM(N14+N35+N23)</f>
        <v>0</v>
      </c>
      <c r="O37" s="120">
        <f>SUM(O35,O23,O14)</f>
        <v>0</v>
      </c>
    </row>
    <row r="38" spans="1:15" x14ac:dyDescent="0.2">
      <c r="A38" s="259"/>
      <c r="B38" s="259"/>
      <c r="C38" s="259"/>
      <c r="D38" s="259"/>
      <c r="E38" s="259"/>
      <c r="F38" s="259"/>
      <c r="G38" s="259"/>
      <c r="H38" s="259"/>
      <c r="I38" s="259"/>
      <c r="J38" s="259"/>
      <c r="K38" s="259"/>
      <c r="L38" s="259"/>
      <c r="M38" s="259"/>
      <c r="N38" s="259"/>
      <c r="O38" s="259"/>
    </row>
    <row r="39" spans="1:15" ht="24" customHeight="1" x14ac:dyDescent="0.2">
      <c r="A39" s="122"/>
      <c r="B39" s="283" t="s">
        <v>29</v>
      </c>
      <c r="C39" s="284"/>
      <c r="D39" s="57" t="s">
        <v>271</v>
      </c>
      <c r="E39" s="113" t="s">
        <v>195</v>
      </c>
      <c r="F39" s="280" t="s">
        <v>18</v>
      </c>
      <c r="G39" s="281"/>
      <c r="H39" s="281"/>
      <c r="I39" s="281"/>
      <c r="J39" s="281"/>
      <c r="K39" s="281"/>
      <c r="L39" s="281"/>
      <c r="M39" s="281"/>
      <c r="N39" s="281"/>
      <c r="O39" s="336"/>
    </row>
    <row r="40" spans="1:15" x14ac:dyDescent="0.2">
      <c r="A40" s="122">
        <v>1</v>
      </c>
      <c r="B40" s="285" t="s">
        <v>29</v>
      </c>
      <c r="C40" s="286"/>
      <c r="D40" s="76">
        <f>SUM('Year Four'!D40*0.04)+'Year Four'!D40</f>
        <v>12763.156889599999</v>
      </c>
      <c r="E40" s="124"/>
      <c r="F40" s="301"/>
      <c r="G40" s="301"/>
      <c r="H40" s="301"/>
      <c r="I40" s="301"/>
      <c r="J40" s="301"/>
      <c r="K40" s="301"/>
      <c r="L40" s="301"/>
      <c r="M40" s="301"/>
      <c r="N40" s="90">
        <f>ROUND(SUM(D40*E40),0)</f>
        <v>0</v>
      </c>
      <c r="O40" s="77">
        <v>0</v>
      </c>
    </row>
    <row r="41" spans="1:15" x14ac:dyDescent="0.2">
      <c r="A41" s="259"/>
      <c r="B41" s="259"/>
      <c r="C41" s="259"/>
      <c r="D41" s="259"/>
      <c r="E41" s="259"/>
      <c r="F41" s="259"/>
      <c r="G41" s="259"/>
      <c r="H41" s="259"/>
      <c r="I41" s="259"/>
      <c r="J41" s="259"/>
      <c r="K41" s="259"/>
      <c r="L41" s="259"/>
      <c r="M41" s="259"/>
      <c r="N41" s="259"/>
      <c r="O41" s="259"/>
    </row>
    <row r="42" spans="1:15" x14ac:dyDescent="0.2">
      <c r="A42" s="265" t="s">
        <v>82</v>
      </c>
      <c r="B42" s="265"/>
      <c r="C42" s="265"/>
      <c r="D42" s="265"/>
      <c r="E42" s="265"/>
      <c r="F42" s="265"/>
      <c r="G42" s="265"/>
      <c r="H42" s="265"/>
      <c r="I42" s="265"/>
      <c r="J42" s="265"/>
      <c r="K42" s="265"/>
      <c r="L42" s="265"/>
      <c r="M42" s="265"/>
      <c r="N42" s="67">
        <f>N40</f>
        <v>0</v>
      </c>
      <c r="O42" s="120">
        <f>SUM(O40)</f>
        <v>0</v>
      </c>
    </row>
    <row r="43" spans="1:15" x14ac:dyDescent="0.2">
      <c r="A43" s="259"/>
      <c r="B43" s="259"/>
      <c r="C43" s="259"/>
      <c r="D43" s="259"/>
      <c r="E43" s="259"/>
      <c r="F43" s="259"/>
      <c r="G43" s="259"/>
      <c r="H43" s="259"/>
      <c r="I43" s="259"/>
      <c r="J43" s="259"/>
      <c r="K43" s="259"/>
      <c r="L43" s="259"/>
      <c r="M43" s="259"/>
      <c r="N43" s="259"/>
      <c r="O43" s="259"/>
    </row>
    <row r="44" spans="1:15" x14ac:dyDescent="0.2">
      <c r="A44" s="122"/>
      <c r="B44" s="125" t="s">
        <v>25</v>
      </c>
      <c r="C44" s="259" t="s">
        <v>278</v>
      </c>
      <c r="D44" s="259"/>
      <c r="E44" s="259"/>
      <c r="F44" s="259"/>
      <c r="G44" s="259"/>
      <c r="H44" s="259"/>
      <c r="I44" s="259"/>
      <c r="J44" s="259"/>
      <c r="K44" s="259"/>
      <c r="L44" s="259"/>
      <c r="M44" s="259"/>
      <c r="N44" s="259"/>
      <c r="O44" s="259"/>
    </row>
    <row r="45" spans="1:15" x14ac:dyDescent="0.2">
      <c r="A45" s="122">
        <v>1</v>
      </c>
      <c r="B45" s="274" t="s">
        <v>18</v>
      </c>
      <c r="C45" s="274"/>
      <c r="D45" s="274"/>
      <c r="E45" s="274"/>
      <c r="F45" s="274"/>
      <c r="G45" s="274"/>
      <c r="H45" s="274"/>
      <c r="I45" s="270" t="s">
        <v>18</v>
      </c>
      <c r="J45" s="270"/>
      <c r="K45" s="270"/>
      <c r="L45" s="270"/>
      <c r="M45" s="270"/>
      <c r="N45" s="72">
        <v>0</v>
      </c>
      <c r="O45" s="78">
        <v>0</v>
      </c>
    </row>
    <row r="46" spans="1:15" x14ac:dyDescent="0.2">
      <c r="A46" s="122">
        <v>2</v>
      </c>
      <c r="B46" s="274"/>
      <c r="C46" s="274"/>
      <c r="D46" s="274"/>
      <c r="E46" s="274"/>
      <c r="F46" s="274"/>
      <c r="G46" s="274"/>
      <c r="H46" s="274"/>
      <c r="I46" s="270"/>
      <c r="J46" s="270"/>
      <c r="K46" s="270"/>
      <c r="L46" s="270"/>
      <c r="M46" s="270"/>
      <c r="N46" s="72">
        <v>0</v>
      </c>
      <c r="O46" s="78">
        <v>0</v>
      </c>
    </row>
    <row r="47" spans="1:15" x14ac:dyDescent="0.2">
      <c r="A47" s="122">
        <v>3</v>
      </c>
      <c r="B47" s="274"/>
      <c r="C47" s="274"/>
      <c r="D47" s="274"/>
      <c r="E47" s="274"/>
      <c r="F47" s="274"/>
      <c r="G47" s="274"/>
      <c r="H47" s="274"/>
      <c r="I47" s="270"/>
      <c r="J47" s="270"/>
      <c r="K47" s="270"/>
      <c r="L47" s="270"/>
      <c r="M47" s="270"/>
      <c r="N47" s="72">
        <v>0</v>
      </c>
      <c r="O47" s="78">
        <v>0</v>
      </c>
    </row>
    <row r="48" spans="1:15" x14ac:dyDescent="0.2">
      <c r="A48" s="122">
        <v>4</v>
      </c>
      <c r="B48" s="274"/>
      <c r="C48" s="274"/>
      <c r="D48" s="274"/>
      <c r="E48" s="274"/>
      <c r="F48" s="274"/>
      <c r="G48" s="274"/>
      <c r="H48" s="274"/>
      <c r="I48" s="270"/>
      <c r="J48" s="270"/>
      <c r="K48" s="270"/>
      <c r="L48" s="270"/>
      <c r="M48" s="270"/>
      <c r="N48" s="72">
        <v>0</v>
      </c>
      <c r="O48" s="78">
        <v>0</v>
      </c>
    </row>
    <row r="49" spans="1:15" x14ac:dyDescent="0.2">
      <c r="A49" s="122">
        <v>5</v>
      </c>
      <c r="B49" s="274"/>
      <c r="C49" s="274"/>
      <c r="D49" s="274"/>
      <c r="E49" s="274"/>
      <c r="F49" s="274"/>
      <c r="G49" s="274"/>
      <c r="H49" s="274"/>
      <c r="I49" s="270"/>
      <c r="J49" s="270"/>
      <c r="K49" s="270"/>
      <c r="L49" s="270"/>
      <c r="M49" s="270"/>
      <c r="N49" s="72">
        <v>0</v>
      </c>
      <c r="O49" s="78">
        <v>0</v>
      </c>
    </row>
    <row r="50" spans="1:15" x14ac:dyDescent="0.2">
      <c r="A50" s="259"/>
      <c r="B50" s="259"/>
      <c r="C50" s="259"/>
      <c r="D50" s="259"/>
      <c r="E50" s="259"/>
      <c r="F50" s="259"/>
      <c r="G50" s="259"/>
      <c r="H50" s="259"/>
      <c r="I50" s="259"/>
      <c r="J50" s="259"/>
      <c r="K50" s="259"/>
      <c r="L50" s="259"/>
      <c r="M50" s="259"/>
      <c r="N50" s="259"/>
      <c r="O50" s="259"/>
    </row>
    <row r="51" spans="1:15" x14ac:dyDescent="0.2">
      <c r="A51" s="265" t="s">
        <v>83</v>
      </c>
      <c r="B51" s="265"/>
      <c r="C51" s="265"/>
      <c r="D51" s="265"/>
      <c r="E51" s="265"/>
      <c r="F51" s="265"/>
      <c r="G51" s="265"/>
      <c r="H51" s="265"/>
      <c r="I51" s="265"/>
      <c r="J51" s="265"/>
      <c r="K51" s="265"/>
      <c r="L51" s="265"/>
      <c r="M51" s="265"/>
      <c r="N51" s="67">
        <f>ROUND(SUM(N45:N49),0)</f>
        <v>0</v>
      </c>
      <c r="O51" s="120">
        <f>ROUND(SUM(O45:O49),0)</f>
        <v>0</v>
      </c>
    </row>
    <row r="52" spans="1:15" x14ac:dyDescent="0.2">
      <c r="A52" s="259"/>
      <c r="B52" s="259"/>
      <c r="C52" s="259"/>
      <c r="D52" s="259"/>
      <c r="E52" s="259"/>
      <c r="F52" s="259"/>
      <c r="G52" s="259"/>
      <c r="H52" s="259"/>
      <c r="I52" s="259"/>
      <c r="J52" s="259"/>
      <c r="K52" s="259"/>
      <c r="L52" s="259"/>
      <c r="M52" s="259"/>
      <c r="N52" s="259"/>
      <c r="O52" s="259"/>
    </row>
    <row r="53" spans="1:15" x14ac:dyDescent="0.2">
      <c r="A53" s="122"/>
      <c r="B53" s="125" t="s">
        <v>9</v>
      </c>
      <c r="C53" s="259" t="s">
        <v>163</v>
      </c>
      <c r="D53" s="259"/>
      <c r="E53" s="259"/>
      <c r="F53" s="259"/>
      <c r="G53" s="259"/>
      <c r="H53" s="259"/>
      <c r="I53" s="259"/>
      <c r="J53" s="259"/>
      <c r="K53" s="259"/>
      <c r="L53" s="259"/>
      <c r="M53" s="259"/>
      <c r="N53" s="259"/>
      <c r="O53" s="259"/>
    </row>
    <row r="54" spans="1:15" x14ac:dyDescent="0.2">
      <c r="A54" s="122">
        <v>1</v>
      </c>
      <c r="B54" s="259" t="s">
        <v>1</v>
      </c>
      <c r="C54" s="259"/>
      <c r="D54" s="259"/>
      <c r="E54" s="259"/>
      <c r="F54" s="259"/>
      <c r="G54" s="259"/>
      <c r="H54" s="259"/>
      <c r="I54" s="259"/>
      <c r="J54" s="259"/>
      <c r="K54" s="259"/>
      <c r="L54" s="259"/>
      <c r="M54" s="259"/>
      <c r="N54" s="74">
        <f>SUM(Travel!N58)</f>
        <v>0</v>
      </c>
      <c r="O54" s="78">
        <v>0</v>
      </c>
    </row>
    <row r="55" spans="1:15" x14ac:dyDescent="0.2">
      <c r="A55" s="122">
        <v>2</v>
      </c>
      <c r="B55" s="259" t="s">
        <v>7</v>
      </c>
      <c r="C55" s="259"/>
      <c r="D55" s="259"/>
      <c r="E55" s="259"/>
      <c r="F55" s="259"/>
      <c r="G55" s="259"/>
      <c r="H55" s="259"/>
      <c r="I55" s="259"/>
      <c r="J55" s="259"/>
      <c r="K55" s="259"/>
      <c r="L55" s="259"/>
      <c r="M55" s="259"/>
      <c r="N55" s="74">
        <f>SUM(Travel!AD58)</f>
        <v>0</v>
      </c>
      <c r="O55" s="78">
        <v>0</v>
      </c>
    </row>
    <row r="56" spans="1:15" x14ac:dyDescent="0.2">
      <c r="A56" s="315"/>
      <c r="B56" s="315"/>
      <c r="C56" s="315"/>
      <c r="D56" s="315"/>
      <c r="E56" s="315"/>
      <c r="F56" s="315"/>
      <c r="G56" s="315"/>
      <c r="H56" s="315"/>
      <c r="I56" s="315"/>
      <c r="J56" s="315"/>
      <c r="K56" s="315"/>
      <c r="L56" s="315"/>
      <c r="M56" s="315"/>
      <c r="N56" s="315"/>
      <c r="O56" s="315"/>
    </row>
    <row r="57" spans="1:15" x14ac:dyDescent="0.2">
      <c r="A57" s="265" t="s">
        <v>84</v>
      </c>
      <c r="B57" s="265"/>
      <c r="C57" s="265"/>
      <c r="D57" s="265"/>
      <c r="E57" s="265"/>
      <c r="F57" s="265"/>
      <c r="G57" s="265"/>
      <c r="H57" s="265"/>
      <c r="I57" s="265"/>
      <c r="J57" s="265"/>
      <c r="K57" s="265"/>
      <c r="L57" s="265"/>
      <c r="M57" s="265"/>
      <c r="N57" s="67">
        <f>ROUND(SUM(N54:N55),0)</f>
        <v>0</v>
      </c>
      <c r="O57" s="120">
        <f>ROUND(SUM(O54:O55),0)</f>
        <v>0</v>
      </c>
    </row>
    <row r="58" spans="1:15" x14ac:dyDescent="0.2">
      <c r="A58" s="259"/>
      <c r="B58" s="259"/>
      <c r="C58" s="259"/>
      <c r="D58" s="259"/>
      <c r="E58" s="259"/>
      <c r="F58" s="259"/>
      <c r="G58" s="259"/>
      <c r="H58" s="259"/>
      <c r="I58" s="259"/>
      <c r="J58" s="259"/>
      <c r="K58" s="259"/>
      <c r="L58" s="259"/>
      <c r="M58" s="259"/>
      <c r="N58" s="259"/>
      <c r="O58" s="259"/>
    </row>
    <row r="59" spans="1:15" x14ac:dyDescent="0.2">
      <c r="A59" s="122"/>
      <c r="B59" s="125" t="s">
        <v>27</v>
      </c>
      <c r="C59" s="259" t="s">
        <v>164</v>
      </c>
      <c r="D59" s="259"/>
      <c r="E59" s="259"/>
      <c r="F59" s="259"/>
      <c r="G59" s="259"/>
      <c r="H59" s="259"/>
      <c r="I59" s="259"/>
      <c r="J59" s="259"/>
      <c r="K59" s="259"/>
      <c r="L59" s="259"/>
      <c r="M59" s="259"/>
      <c r="N59" s="259"/>
      <c r="O59" s="259"/>
    </row>
    <row r="60" spans="1:15" x14ac:dyDescent="0.2">
      <c r="A60" s="122">
        <v>1</v>
      </c>
      <c r="B60" s="122" t="s">
        <v>8</v>
      </c>
      <c r="C60" s="274" t="s">
        <v>18</v>
      </c>
      <c r="D60" s="274"/>
      <c r="E60" s="274"/>
      <c r="F60" s="274"/>
      <c r="G60" s="274"/>
      <c r="H60" s="274"/>
      <c r="I60" s="299"/>
      <c r="J60" s="299"/>
      <c r="K60" s="299"/>
      <c r="L60" s="299"/>
      <c r="M60" s="299"/>
      <c r="N60" s="72">
        <v>0</v>
      </c>
      <c r="O60" s="78">
        <v>0</v>
      </c>
    </row>
    <row r="61" spans="1:15" x14ac:dyDescent="0.2">
      <c r="A61" s="122">
        <v>2</v>
      </c>
      <c r="B61" s="122" t="s">
        <v>9</v>
      </c>
      <c r="C61" s="274"/>
      <c r="D61" s="274"/>
      <c r="E61" s="274"/>
      <c r="F61" s="274"/>
      <c r="G61" s="274"/>
      <c r="H61" s="274"/>
      <c r="I61" s="299"/>
      <c r="J61" s="299"/>
      <c r="K61" s="299"/>
      <c r="L61" s="299"/>
      <c r="M61" s="299"/>
      <c r="N61" s="72">
        <v>0</v>
      </c>
      <c r="O61" s="78">
        <v>0</v>
      </c>
    </row>
    <row r="62" spans="1:15" x14ac:dyDescent="0.2">
      <c r="A62" s="122">
        <v>3</v>
      </c>
      <c r="B62" s="122" t="s">
        <v>10</v>
      </c>
      <c r="C62" s="274"/>
      <c r="D62" s="274"/>
      <c r="E62" s="274"/>
      <c r="F62" s="274"/>
      <c r="G62" s="274"/>
      <c r="H62" s="274"/>
      <c r="I62" s="299"/>
      <c r="J62" s="299"/>
      <c r="K62" s="299"/>
      <c r="L62" s="299"/>
      <c r="M62" s="299"/>
      <c r="N62" s="72">
        <v>0</v>
      </c>
      <c r="O62" s="78">
        <v>0</v>
      </c>
    </row>
    <row r="63" spans="1:15" x14ac:dyDescent="0.2">
      <c r="A63" s="122">
        <v>4</v>
      </c>
      <c r="B63" s="122" t="s">
        <v>100</v>
      </c>
      <c r="C63" s="274"/>
      <c r="D63" s="274"/>
      <c r="E63" s="274"/>
      <c r="F63" s="274"/>
      <c r="G63" s="274"/>
      <c r="H63" s="274"/>
      <c r="I63" s="299"/>
      <c r="J63" s="299"/>
      <c r="K63" s="299"/>
      <c r="L63" s="299"/>
      <c r="M63" s="299"/>
      <c r="N63" s="72">
        <v>0</v>
      </c>
      <c r="O63" s="78">
        <v>0</v>
      </c>
    </row>
    <row r="64" spans="1:15" x14ac:dyDescent="0.2">
      <c r="A64" s="259"/>
      <c r="B64" s="259"/>
      <c r="C64" s="259"/>
      <c r="D64" s="259"/>
      <c r="E64" s="259"/>
      <c r="F64" s="259"/>
      <c r="G64" s="259"/>
      <c r="H64" s="259"/>
      <c r="I64" s="259"/>
      <c r="J64" s="259"/>
      <c r="K64" s="259"/>
      <c r="L64" s="259"/>
      <c r="M64" s="259"/>
      <c r="N64" s="259"/>
      <c r="O64" s="259"/>
    </row>
    <row r="65" spans="1:15" x14ac:dyDescent="0.2">
      <c r="A65" s="265" t="s">
        <v>85</v>
      </c>
      <c r="B65" s="265"/>
      <c r="C65" s="265"/>
      <c r="D65" s="265"/>
      <c r="E65" s="265"/>
      <c r="F65" s="265"/>
      <c r="G65" s="265"/>
      <c r="H65" s="265"/>
      <c r="I65" s="265"/>
      <c r="J65" s="265"/>
      <c r="K65" s="265"/>
      <c r="L65" s="265"/>
      <c r="M65" s="265"/>
      <c r="N65" s="67">
        <f>ROUND(SUM(N60:N63),0)</f>
        <v>0</v>
      </c>
      <c r="O65" s="120">
        <f>ROUND(SUM(O60:O63),0)</f>
        <v>0</v>
      </c>
    </row>
    <row r="66" spans="1:15" x14ac:dyDescent="0.2">
      <c r="A66" s="267"/>
      <c r="B66" s="267"/>
      <c r="C66" s="267"/>
      <c r="D66" s="267"/>
      <c r="E66" s="267"/>
      <c r="F66" s="267"/>
      <c r="G66" s="267"/>
      <c r="H66" s="267"/>
      <c r="I66" s="267"/>
      <c r="J66" s="267"/>
      <c r="K66" s="267"/>
      <c r="L66" s="267"/>
      <c r="M66" s="267"/>
      <c r="N66" s="267"/>
      <c r="O66" s="267"/>
    </row>
    <row r="67" spans="1:15" x14ac:dyDescent="0.2">
      <c r="A67" s="122"/>
      <c r="B67" s="125" t="s">
        <v>3</v>
      </c>
      <c r="C67" s="259" t="s">
        <v>18</v>
      </c>
      <c r="D67" s="259"/>
      <c r="E67" s="259"/>
      <c r="F67" s="259"/>
      <c r="G67" s="259"/>
      <c r="H67" s="259"/>
      <c r="I67" s="259"/>
      <c r="J67" s="259"/>
      <c r="K67" s="259"/>
      <c r="L67" s="259"/>
      <c r="M67" s="259"/>
      <c r="N67" s="259"/>
      <c r="O67" s="259"/>
    </row>
    <row r="68" spans="1:15" x14ac:dyDescent="0.2">
      <c r="A68" s="122">
        <v>1</v>
      </c>
      <c r="B68" s="122" t="s">
        <v>101</v>
      </c>
      <c r="C68" s="274" t="s">
        <v>18</v>
      </c>
      <c r="D68" s="274"/>
      <c r="E68" s="274"/>
      <c r="F68" s="274"/>
      <c r="G68" s="274"/>
      <c r="H68" s="274"/>
      <c r="I68" s="299"/>
      <c r="J68" s="299"/>
      <c r="K68" s="299"/>
      <c r="L68" s="299"/>
      <c r="M68" s="299"/>
      <c r="N68" s="72">
        <v>0</v>
      </c>
      <c r="O68" s="78">
        <v>0</v>
      </c>
    </row>
    <row r="69" spans="1:15" x14ac:dyDescent="0.2">
      <c r="A69" s="122">
        <v>2</v>
      </c>
      <c r="B69" s="122" t="s">
        <v>101</v>
      </c>
      <c r="C69" s="274"/>
      <c r="D69" s="274"/>
      <c r="E69" s="274"/>
      <c r="F69" s="274"/>
      <c r="G69" s="274"/>
      <c r="H69" s="274"/>
      <c r="I69" s="299"/>
      <c r="J69" s="299"/>
      <c r="K69" s="299"/>
      <c r="L69" s="299"/>
      <c r="M69" s="299"/>
      <c r="N69" s="72">
        <v>0</v>
      </c>
      <c r="O69" s="78">
        <v>0</v>
      </c>
    </row>
    <row r="70" spans="1:15" x14ac:dyDescent="0.2">
      <c r="A70" s="122">
        <v>3</v>
      </c>
      <c r="B70" s="122" t="s">
        <v>101</v>
      </c>
      <c r="C70" s="274"/>
      <c r="D70" s="274"/>
      <c r="E70" s="274"/>
      <c r="F70" s="274"/>
      <c r="G70" s="274"/>
      <c r="H70" s="274"/>
      <c r="I70" s="299"/>
      <c r="J70" s="299"/>
      <c r="K70" s="299"/>
      <c r="L70" s="299"/>
      <c r="M70" s="299"/>
      <c r="N70" s="72">
        <v>0</v>
      </c>
      <c r="O70" s="78">
        <v>0</v>
      </c>
    </row>
    <row r="71" spans="1:15" x14ac:dyDescent="0.2">
      <c r="A71" s="122">
        <v>4</v>
      </c>
      <c r="B71" s="122" t="s">
        <v>101</v>
      </c>
      <c r="C71" s="274"/>
      <c r="D71" s="274"/>
      <c r="E71" s="274"/>
      <c r="F71" s="274"/>
      <c r="G71" s="274"/>
      <c r="H71" s="274"/>
      <c r="I71" s="299"/>
      <c r="J71" s="299"/>
      <c r="K71" s="299"/>
      <c r="L71" s="299"/>
      <c r="M71" s="299"/>
      <c r="N71" s="72">
        <v>0</v>
      </c>
      <c r="O71" s="78">
        <v>0</v>
      </c>
    </row>
    <row r="72" spans="1:15" x14ac:dyDescent="0.2">
      <c r="A72" s="259"/>
      <c r="B72" s="259"/>
      <c r="C72" s="259"/>
      <c r="D72" s="259"/>
      <c r="E72" s="259"/>
      <c r="F72" s="259"/>
      <c r="G72" s="259"/>
      <c r="H72" s="259"/>
      <c r="I72" s="259"/>
      <c r="J72" s="259"/>
      <c r="K72" s="259"/>
      <c r="L72" s="259"/>
      <c r="M72" s="259"/>
      <c r="N72" s="259"/>
      <c r="O72" s="259"/>
    </row>
    <row r="73" spans="1:15" x14ac:dyDescent="0.2">
      <c r="A73" s="265" t="s">
        <v>104</v>
      </c>
      <c r="B73" s="265"/>
      <c r="C73" s="265"/>
      <c r="D73" s="265"/>
      <c r="E73" s="265"/>
      <c r="F73" s="265"/>
      <c r="G73" s="265"/>
      <c r="H73" s="265"/>
      <c r="I73" s="265"/>
      <c r="J73" s="265"/>
      <c r="K73" s="265"/>
      <c r="L73" s="265"/>
      <c r="M73" s="265"/>
      <c r="N73" s="67">
        <f>ROUND(SUM(N68:N71),0)</f>
        <v>0</v>
      </c>
      <c r="O73" s="120">
        <f>ROUND(SUM(O68:O71),0)</f>
        <v>0</v>
      </c>
    </row>
    <row r="74" spans="1:15" x14ac:dyDescent="0.2">
      <c r="A74" s="267"/>
      <c r="B74" s="267"/>
      <c r="C74" s="267"/>
      <c r="D74" s="267"/>
      <c r="E74" s="267"/>
      <c r="F74" s="267"/>
      <c r="G74" s="267"/>
      <c r="H74" s="267"/>
      <c r="I74" s="267"/>
      <c r="J74" s="267"/>
      <c r="K74" s="267"/>
      <c r="L74" s="267"/>
      <c r="M74" s="267"/>
      <c r="N74" s="267"/>
      <c r="O74" s="267"/>
    </row>
    <row r="75" spans="1:15" x14ac:dyDescent="0.2">
      <c r="A75" s="122"/>
      <c r="B75" s="125" t="s">
        <v>26</v>
      </c>
      <c r="C75" s="259"/>
      <c r="D75" s="259"/>
      <c r="E75" s="259"/>
      <c r="F75" s="259"/>
      <c r="G75" s="259"/>
      <c r="H75" s="259"/>
      <c r="I75" s="259"/>
      <c r="J75" s="259"/>
      <c r="K75" s="259"/>
      <c r="L75" s="259"/>
      <c r="M75" s="259"/>
      <c r="N75" s="259"/>
      <c r="O75" s="259"/>
    </row>
    <row r="76" spans="1:15" x14ac:dyDescent="0.2">
      <c r="A76" s="122">
        <v>1</v>
      </c>
      <c r="B76" s="259" t="str">
        <f>'Year One'!B76</f>
        <v>Computer Services</v>
      </c>
      <c r="C76" s="259"/>
      <c r="D76" s="259"/>
      <c r="E76" s="259"/>
      <c r="F76" s="259"/>
      <c r="G76" s="259"/>
      <c r="H76" s="259"/>
      <c r="I76" s="259"/>
      <c r="J76" s="259"/>
      <c r="K76" s="259"/>
      <c r="L76" s="259"/>
      <c r="M76" s="259"/>
      <c r="N76" s="72">
        <v>0</v>
      </c>
      <c r="O76" s="78">
        <v>0</v>
      </c>
    </row>
    <row r="77" spans="1:15" x14ac:dyDescent="0.2">
      <c r="A77" s="122">
        <v>2</v>
      </c>
      <c r="B77" s="259" t="str">
        <f>'Year One'!B77</f>
        <v>Software</v>
      </c>
      <c r="C77" s="259"/>
      <c r="D77" s="259"/>
      <c r="E77" s="267"/>
      <c r="F77" s="267"/>
      <c r="G77" s="267"/>
      <c r="H77" s="267"/>
      <c r="I77" s="267"/>
      <c r="J77" s="267"/>
      <c r="K77" s="267"/>
      <c r="L77" s="267"/>
      <c r="M77" s="267"/>
      <c r="N77" s="72">
        <v>0</v>
      </c>
      <c r="O77" s="78">
        <v>0</v>
      </c>
    </row>
    <row r="78" spans="1:15" x14ac:dyDescent="0.2">
      <c r="A78" s="122">
        <v>3</v>
      </c>
      <c r="B78" s="259" t="str">
        <f>'Year One'!B78</f>
        <v>Publication Costs</v>
      </c>
      <c r="C78" s="259"/>
      <c r="D78" s="259"/>
      <c r="E78" s="259"/>
      <c r="F78" s="259"/>
      <c r="G78" s="259"/>
      <c r="H78" s="259"/>
      <c r="I78" s="259"/>
      <c r="J78" s="259"/>
      <c r="K78" s="259"/>
      <c r="L78" s="259"/>
      <c r="M78" s="259"/>
      <c r="N78" s="72">
        <v>0</v>
      </c>
      <c r="O78" s="78">
        <v>0</v>
      </c>
    </row>
    <row r="79" spans="1:15" x14ac:dyDescent="0.2">
      <c r="A79" s="122">
        <v>4</v>
      </c>
      <c r="B79" s="259" t="str">
        <f>'Year One'!B79</f>
        <v>Copying</v>
      </c>
      <c r="C79" s="259"/>
      <c r="D79" s="259"/>
      <c r="E79" s="259"/>
      <c r="F79" s="259"/>
      <c r="G79" s="259"/>
      <c r="H79" s="259"/>
      <c r="I79" s="259"/>
      <c r="J79" s="259"/>
      <c r="K79" s="259"/>
      <c r="L79" s="259"/>
      <c r="M79" s="259"/>
      <c r="N79" s="72">
        <v>0</v>
      </c>
      <c r="O79" s="78">
        <v>0</v>
      </c>
    </row>
    <row r="80" spans="1:15" x14ac:dyDescent="0.2">
      <c r="A80" s="122">
        <v>5</v>
      </c>
      <c r="B80" s="259" t="str">
        <f>'Year One'!B80</f>
        <v>Postage</v>
      </c>
      <c r="C80" s="259"/>
      <c r="D80" s="259"/>
      <c r="E80" s="259"/>
      <c r="F80" s="259"/>
      <c r="G80" s="259"/>
      <c r="H80" s="259"/>
      <c r="I80" s="259"/>
      <c r="J80" s="259"/>
      <c r="K80" s="259"/>
      <c r="L80" s="259"/>
      <c r="M80" s="259"/>
      <c r="N80" s="72">
        <v>0</v>
      </c>
      <c r="O80" s="78">
        <v>0</v>
      </c>
    </row>
    <row r="81" spans="1:15" x14ac:dyDescent="0.2">
      <c r="A81" s="122">
        <v>6</v>
      </c>
      <c r="B81" s="259" t="str">
        <f>'Year One'!B81</f>
        <v>Human Subjects Compensation</v>
      </c>
      <c r="C81" s="259"/>
      <c r="D81" s="259"/>
      <c r="E81" s="259"/>
      <c r="F81" s="259"/>
      <c r="G81" s="259"/>
      <c r="H81" s="259"/>
      <c r="I81" s="259"/>
      <c r="J81" s="259"/>
      <c r="K81" s="259"/>
      <c r="L81" s="259"/>
      <c r="M81" s="259"/>
      <c r="N81" s="72">
        <v>0</v>
      </c>
      <c r="O81" s="78">
        <v>0</v>
      </c>
    </row>
    <row r="82" spans="1:15" x14ac:dyDescent="0.2">
      <c r="A82" s="122">
        <v>7</v>
      </c>
      <c r="B82" s="259" t="str">
        <f>'Year One'!B82</f>
        <v>Consultant</v>
      </c>
      <c r="C82" s="259"/>
      <c r="D82" s="259"/>
      <c r="E82" s="259"/>
      <c r="F82" s="259"/>
      <c r="G82" s="259"/>
      <c r="H82" s="259"/>
      <c r="I82" s="259"/>
      <c r="J82" s="259"/>
      <c r="K82" s="259"/>
      <c r="L82" s="259"/>
      <c r="M82" s="259"/>
      <c r="N82" s="72">
        <v>0</v>
      </c>
      <c r="O82" s="78">
        <v>0</v>
      </c>
    </row>
    <row r="83" spans="1:15" x14ac:dyDescent="0.2">
      <c r="A83" s="122">
        <v>8</v>
      </c>
      <c r="B83" s="259" t="s">
        <v>279</v>
      </c>
      <c r="C83" s="259"/>
      <c r="D83" s="259"/>
      <c r="E83" s="259"/>
      <c r="F83" s="259"/>
      <c r="G83" s="259"/>
      <c r="H83" s="259"/>
      <c r="I83" s="259"/>
      <c r="J83" s="259"/>
      <c r="K83" s="259"/>
      <c r="L83" s="259"/>
      <c r="M83" s="259"/>
      <c r="N83" s="72">
        <v>0</v>
      </c>
      <c r="O83" s="78">
        <v>0</v>
      </c>
    </row>
    <row r="84" spans="1:15" x14ac:dyDescent="0.2">
      <c r="A84" s="122">
        <v>9</v>
      </c>
      <c r="B84" s="259" t="s">
        <v>280</v>
      </c>
      <c r="C84" s="259"/>
      <c r="D84" s="259"/>
      <c r="E84" s="259"/>
      <c r="F84" s="259"/>
      <c r="G84" s="259"/>
      <c r="H84" s="259"/>
      <c r="I84" s="259"/>
      <c r="J84" s="259"/>
      <c r="K84" s="259"/>
      <c r="L84" s="259"/>
      <c r="M84" s="259"/>
      <c r="N84" s="72">
        <v>0</v>
      </c>
      <c r="O84" s="78">
        <v>0</v>
      </c>
    </row>
    <row r="85" spans="1:15" x14ac:dyDescent="0.2">
      <c r="A85" s="122">
        <v>10</v>
      </c>
      <c r="B85" s="285" t="s">
        <v>281</v>
      </c>
      <c r="C85" s="332"/>
      <c r="D85" s="286"/>
      <c r="E85" s="279"/>
      <c r="F85" s="277"/>
      <c r="G85" s="277"/>
      <c r="H85" s="277"/>
      <c r="I85" s="277"/>
      <c r="J85" s="277"/>
      <c r="K85" s="277"/>
      <c r="L85" s="277"/>
      <c r="M85" s="278"/>
      <c r="N85" s="72">
        <v>0</v>
      </c>
      <c r="O85" s="78">
        <v>0</v>
      </c>
    </row>
    <row r="86" spans="1:15" x14ac:dyDescent="0.2">
      <c r="A86" s="122">
        <v>11</v>
      </c>
      <c r="B86" s="285" t="s">
        <v>282</v>
      </c>
      <c r="C86" s="332"/>
      <c r="D86" s="286"/>
      <c r="E86" s="279"/>
      <c r="F86" s="277"/>
      <c r="G86" s="277"/>
      <c r="H86" s="277"/>
      <c r="I86" s="277"/>
      <c r="J86" s="277"/>
      <c r="K86" s="277"/>
      <c r="L86" s="277"/>
      <c r="M86" s="278"/>
      <c r="N86" s="72">
        <v>0</v>
      </c>
      <c r="O86" s="78">
        <v>0</v>
      </c>
    </row>
    <row r="87" spans="1:15" x14ac:dyDescent="0.2">
      <c r="A87" s="122">
        <v>12</v>
      </c>
      <c r="B87" s="259" t="str">
        <f>'Year One'!B87</f>
        <v>Other</v>
      </c>
      <c r="C87" s="259"/>
      <c r="D87" s="259"/>
      <c r="E87" s="259"/>
      <c r="F87" s="259"/>
      <c r="G87" s="259"/>
      <c r="H87" s="259"/>
      <c r="I87" s="259"/>
      <c r="J87" s="259"/>
      <c r="K87" s="259"/>
      <c r="L87" s="259"/>
      <c r="M87" s="259"/>
      <c r="N87" s="72">
        <v>0</v>
      </c>
      <c r="O87" s="78">
        <v>0</v>
      </c>
    </row>
    <row r="88" spans="1:15" x14ac:dyDescent="0.2">
      <c r="A88" s="259"/>
      <c r="B88" s="259"/>
      <c r="C88" s="259"/>
      <c r="D88" s="259"/>
      <c r="E88" s="259"/>
      <c r="F88" s="259"/>
      <c r="G88" s="259"/>
      <c r="H88" s="259"/>
      <c r="I88" s="259"/>
      <c r="J88" s="259"/>
      <c r="K88" s="259"/>
      <c r="L88" s="259"/>
      <c r="M88" s="259"/>
      <c r="N88" s="259"/>
      <c r="O88" s="259"/>
    </row>
    <row r="89" spans="1:15" x14ac:dyDescent="0.2">
      <c r="A89" s="265" t="s">
        <v>86</v>
      </c>
      <c r="B89" s="265"/>
      <c r="C89" s="265"/>
      <c r="D89" s="265"/>
      <c r="E89" s="265"/>
      <c r="F89" s="265"/>
      <c r="G89" s="265"/>
      <c r="H89" s="265"/>
      <c r="I89" s="265"/>
      <c r="J89" s="265"/>
      <c r="K89" s="265"/>
      <c r="L89" s="265"/>
      <c r="M89" s="265"/>
      <c r="N89" s="67">
        <f>ROUND(SUM(N76:N87),0)</f>
        <v>0</v>
      </c>
      <c r="O89" s="120">
        <f>ROUND(SUM(O76:O87),0)</f>
        <v>0</v>
      </c>
    </row>
    <row r="90" spans="1:15" x14ac:dyDescent="0.2">
      <c r="A90" s="305"/>
      <c r="B90" s="305"/>
      <c r="C90" s="305"/>
      <c r="D90" s="305"/>
      <c r="E90" s="305"/>
      <c r="F90" s="305"/>
      <c r="G90" s="305"/>
      <c r="H90" s="305"/>
      <c r="I90" s="305"/>
      <c r="J90" s="305"/>
      <c r="K90" s="305"/>
      <c r="L90" s="305"/>
      <c r="M90" s="305"/>
      <c r="N90" s="305"/>
      <c r="O90" s="305"/>
    </row>
    <row r="91" spans="1:15" x14ac:dyDescent="0.2">
      <c r="A91" s="265" t="s">
        <v>87</v>
      </c>
      <c r="B91" s="265"/>
      <c r="C91" s="265"/>
      <c r="D91" s="265"/>
      <c r="E91" s="265"/>
      <c r="F91" s="265"/>
      <c r="G91" s="265"/>
      <c r="H91" s="265"/>
      <c r="I91" s="265"/>
      <c r="J91" s="265"/>
      <c r="K91" s="265"/>
      <c r="L91" s="265"/>
      <c r="M91" s="265"/>
      <c r="N91" s="67">
        <f>SUM(N37+N42+N51+N57+N65+N73+N89)</f>
        <v>0</v>
      </c>
      <c r="O91" s="120">
        <f>SUM(O37+O42+O51+O57+O65+O73+O89)</f>
        <v>0</v>
      </c>
    </row>
    <row r="92" spans="1:15" x14ac:dyDescent="0.2">
      <c r="A92" s="308"/>
      <c r="B92" s="308"/>
      <c r="C92" s="308"/>
      <c r="D92" s="308"/>
      <c r="E92" s="308"/>
      <c r="F92" s="308"/>
      <c r="G92" s="308"/>
      <c r="H92" s="308"/>
      <c r="I92" s="308"/>
      <c r="J92" s="308"/>
      <c r="K92" s="308"/>
      <c r="L92" s="308"/>
      <c r="M92" s="308"/>
      <c r="N92" s="308"/>
      <c r="O92" s="308"/>
    </row>
    <row r="93" spans="1:15" x14ac:dyDescent="0.2">
      <c r="A93" s="308" t="s">
        <v>73</v>
      </c>
      <c r="B93" s="308"/>
      <c r="C93" s="308"/>
      <c r="D93" s="308"/>
      <c r="E93" s="308"/>
      <c r="F93" s="308"/>
      <c r="G93" s="308"/>
      <c r="H93" s="308"/>
      <c r="I93" s="308"/>
      <c r="J93" s="308"/>
      <c r="K93" s="308"/>
      <c r="L93" s="308"/>
      <c r="M93" s="308"/>
      <c r="N93" s="308"/>
      <c r="O93" s="308"/>
    </row>
    <row r="94" spans="1:15" x14ac:dyDescent="0.2">
      <c r="A94" s="122" t="s">
        <v>18</v>
      </c>
      <c r="B94" s="107" t="str">
        <f>'Year One'!B94</f>
        <v>On-Campus</v>
      </c>
      <c r="C94" s="122" t="s">
        <v>18</v>
      </c>
      <c r="D94" s="47" t="s">
        <v>204</v>
      </c>
      <c r="E94" s="104">
        <f>'Year One'!E94</f>
        <v>0.36699999999999999</v>
      </c>
      <c r="F94" s="310"/>
      <c r="G94" s="310"/>
      <c r="H94" s="47" t="s">
        <v>205</v>
      </c>
      <c r="I94" s="79">
        <f>IF(B94="On-Campus",SUM(N91-(N51+N42+N65+N84+N86)),N91)</f>
        <v>0</v>
      </c>
      <c r="J94" s="259" t="str">
        <f>BaseType</f>
        <v>MTDC</v>
      </c>
      <c r="K94" s="259"/>
      <c r="L94" s="259"/>
      <c r="M94" s="259"/>
      <c r="N94" s="65">
        <f>ROUND(SUM(E94*I94),0)</f>
        <v>0</v>
      </c>
      <c r="O94" s="120">
        <f>ROUND((O91-(O42+O51+O65+O84+O86))*E94,0)</f>
        <v>0</v>
      </c>
    </row>
    <row r="95" spans="1:15" x14ac:dyDescent="0.2">
      <c r="A95" s="259"/>
      <c r="B95" s="259"/>
      <c r="C95" s="259"/>
      <c r="D95" s="259"/>
      <c r="E95" s="259"/>
      <c r="F95" s="259"/>
      <c r="G95" s="259"/>
      <c r="H95" s="259"/>
      <c r="I95" s="259"/>
      <c r="J95" s="259"/>
      <c r="K95" s="259"/>
      <c r="L95" s="259"/>
      <c r="M95" s="259"/>
      <c r="N95" s="259"/>
      <c r="O95" s="259"/>
    </row>
    <row r="96" spans="1:15" x14ac:dyDescent="0.2">
      <c r="A96" s="303" t="s">
        <v>88</v>
      </c>
      <c r="B96" s="303"/>
      <c r="C96" s="303"/>
      <c r="D96" s="303"/>
      <c r="E96" s="303"/>
      <c r="F96" s="303"/>
      <c r="G96" s="303"/>
      <c r="H96" s="303"/>
      <c r="I96" s="303"/>
      <c r="J96" s="303"/>
      <c r="K96" s="303"/>
      <c r="L96" s="303"/>
      <c r="M96" s="303"/>
      <c r="N96" s="80">
        <f>SUM(N91+N94)</f>
        <v>0</v>
      </c>
      <c r="O96" s="120">
        <f>SUM(O91+O94)</f>
        <v>0</v>
      </c>
    </row>
    <row r="97" spans="1:16" x14ac:dyDescent="0.2">
      <c r="A97" s="305" t="s">
        <v>70</v>
      </c>
      <c r="B97" s="305"/>
      <c r="C97" s="305"/>
      <c r="D97" s="305"/>
      <c r="E97" s="305"/>
      <c r="F97" s="305"/>
      <c r="G97" s="305"/>
      <c r="H97" s="305"/>
      <c r="I97" s="305"/>
      <c r="J97" s="305"/>
      <c r="K97" s="305"/>
      <c r="L97" s="305"/>
      <c r="M97" s="305"/>
      <c r="N97" s="305"/>
      <c r="O97" s="305"/>
    </row>
    <row r="98" spans="1:16" x14ac:dyDescent="0.2">
      <c r="A98" s="305"/>
      <c r="B98" s="305"/>
      <c r="C98" s="305"/>
      <c r="D98" s="305"/>
      <c r="E98" s="305"/>
      <c r="F98" s="305"/>
      <c r="G98" s="305"/>
      <c r="H98" s="305"/>
      <c r="I98" s="305"/>
      <c r="J98" s="305"/>
      <c r="L98" s="81" t="s">
        <v>14</v>
      </c>
      <c r="M98" s="81"/>
      <c r="N98" s="256">
        <f>N96+O96</f>
        <v>0</v>
      </c>
      <c r="O98" s="256"/>
    </row>
    <row r="99" spans="1:16" x14ac:dyDescent="0.2">
      <c r="A99" s="251" t="str">
        <f>Update</f>
        <v>Template updated: 04/10/2026</v>
      </c>
      <c r="B99" s="251"/>
      <c r="C99" s="251"/>
      <c r="D99" s="251"/>
      <c r="E99" s="251"/>
      <c r="F99" s="251"/>
      <c r="G99" s="251"/>
      <c r="H99" s="251"/>
      <c r="I99" s="251"/>
      <c r="J99" s="251"/>
      <c r="K99" s="251"/>
      <c r="L99" s="251"/>
      <c r="M99" s="251"/>
      <c r="N99" s="251"/>
      <c r="O99" s="251"/>
    </row>
    <row r="100" spans="1:16" ht="15" customHeight="1" x14ac:dyDescent="0.2">
      <c r="A100" s="251" t="s">
        <v>69</v>
      </c>
      <c r="B100" s="251"/>
      <c r="C100" s="251"/>
      <c r="D100" s="251"/>
      <c r="E100" s="251"/>
      <c r="F100" s="251"/>
      <c r="G100" s="251"/>
      <c r="H100" s="251"/>
      <c r="I100" s="251"/>
      <c r="J100" s="251"/>
      <c r="K100" s="251"/>
      <c r="L100" s="251"/>
      <c r="M100" s="251"/>
      <c r="N100" s="251"/>
      <c r="O100" s="251"/>
    </row>
    <row r="101" spans="1:16" x14ac:dyDescent="0.2">
      <c r="A101" s="251"/>
      <c r="B101" s="251"/>
      <c r="C101" s="251"/>
      <c r="D101" s="251"/>
      <c r="E101" s="251"/>
      <c r="F101" s="251"/>
      <c r="G101" s="251"/>
      <c r="H101" s="251"/>
      <c r="I101" s="251"/>
      <c r="J101" s="251"/>
      <c r="K101" s="251"/>
      <c r="L101" s="251"/>
      <c r="M101" s="251"/>
      <c r="N101" s="251"/>
      <c r="O101" s="251"/>
    </row>
    <row r="102" spans="1:16" x14ac:dyDescent="0.2">
      <c r="A102" s="251"/>
      <c r="B102" s="251"/>
      <c r="C102" s="251"/>
      <c r="D102" s="251"/>
      <c r="E102" s="251"/>
      <c r="F102" s="251"/>
      <c r="G102" s="251"/>
      <c r="H102" s="251"/>
      <c r="I102" s="251"/>
      <c r="J102" s="251"/>
      <c r="K102" s="251"/>
      <c r="L102" s="251"/>
      <c r="M102" s="251"/>
      <c r="N102" s="251"/>
      <c r="O102" s="251"/>
    </row>
    <row r="103" spans="1:16" x14ac:dyDescent="0.2">
      <c r="A103" s="251"/>
      <c r="B103" s="251"/>
      <c r="C103" s="251"/>
      <c r="D103" s="251"/>
      <c r="E103" s="251"/>
      <c r="F103" s="251"/>
      <c r="G103" s="251"/>
      <c r="H103" s="251"/>
      <c r="I103" s="251"/>
      <c r="J103" s="251"/>
      <c r="K103" s="251"/>
      <c r="L103" s="251"/>
      <c r="M103" s="251"/>
      <c r="N103" s="251"/>
      <c r="O103" s="251"/>
    </row>
    <row r="104" spans="1:16" x14ac:dyDescent="0.2">
      <c r="A104" s="251"/>
      <c r="B104" s="251"/>
      <c r="C104" s="251"/>
      <c r="D104" s="251"/>
      <c r="E104" s="251"/>
      <c r="F104" s="251"/>
      <c r="G104" s="251"/>
      <c r="H104" s="251"/>
      <c r="I104" s="251"/>
      <c r="J104" s="251"/>
      <c r="K104" s="251"/>
      <c r="L104" s="251"/>
      <c r="M104" s="251"/>
      <c r="N104" s="251"/>
      <c r="O104" s="251"/>
    </row>
    <row r="105" spans="1:16" hidden="1" x14ac:dyDescent="0.2">
      <c r="A105" s="251"/>
      <c r="B105" s="251"/>
      <c r="C105" s="251"/>
      <c r="D105" s="251"/>
      <c r="E105" s="251"/>
      <c r="F105" s="251"/>
      <c r="G105" s="251"/>
      <c r="H105" s="251"/>
      <c r="I105" s="251"/>
      <c r="J105" s="251"/>
      <c r="K105" s="251"/>
      <c r="L105" s="251"/>
      <c r="M105" s="251"/>
      <c r="N105" s="251"/>
      <c r="O105" s="251"/>
    </row>
    <row r="106" spans="1:16" hidden="1" x14ac:dyDescent="0.2">
      <c r="A106" s="251"/>
      <c r="B106" s="251"/>
      <c r="C106" s="251"/>
      <c r="D106" s="251"/>
      <c r="E106" s="251"/>
      <c r="F106" s="251"/>
      <c r="G106" s="251"/>
      <c r="H106" s="251"/>
      <c r="I106" s="251"/>
      <c r="J106" s="251"/>
      <c r="K106" s="251"/>
      <c r="L106" s="251"/>
      <c r="M106" s="251"/>
      <c r="N106" s="251"/>
      <c r="O106" s="251"/>
    </row>
    <row r="107" spans="1:16" x14ac:dyDescent="0.2">
      <c r="A107" s="82"/>
      <c r="B107" s="82"/>
      <c r="C107" s="82"/>
      <c r="D107" s="82"/>
      <c r="E107" s="82"/>
      <c r="F107" s="82"/>
      <c r="G107" s="82"/>
      <c r="H107" s="82"/>
      <c r="I107" s="82"/>
      <c r="J107" s="82"/>
      <c r="K107" s="82"/>
      <c r="L107" s="82"/>
      <c r="M107" s="82"/>
      <c r="N107" s="82"/>
      <c r="O107" s="82"/>
    </row>
    <row r="108" spans="1:16" x14ac:dyDescent="0.2">
      <c r="A108" s="82"/>
      <c r="B108" s="82"/>
      <c r="C108" s="82"/>
      <c r="D108" s="82"/>
      <c r="E108" s="82"/>
      <c r="F108" s="82"/>
      <c r="G108" s="82"/>
      <c r="H108" s="82"/>
      <c r="I108" s="82"/>
      <c r="J108" s="82"/>
      <c r="K108" s="82"/>
      <c r="L108" s="82"/>
      <c r="M108" s="82"/>
      <c r="N108" s="82"/>
      <c r="O108" s="82"/>
    </row>
    <row r="109" spans="1:16" x14ac:dyDescent="0.2">
      <c r="A109" s="82"/>
      <c r="B109" s="82"/>
      <c r="C109" s="82"/>
      <c r="D109" s="82"/>
      <c r="E109" s="82"/>
      <c r="F109" s="82"/>
      <c r="G109" s="82"/>
      <c r="H109" s="82"/>
      <c r="I109" s="82"/>
      <c r="J109" s="82"/>
      <c r="K109" s="82"/>
      <c r="L109" s="82"/>
      <c r="M109" s="82"/>
      <c r="N109" s="82"/>
      <c r="O109" s="82"/>
    </row>
    <row r="110" spans="1:16" x14ac:dyDescent="0.2">
      <c r="A110" s="82"/>
      <c r="B110" s="82"/>
      <c r="C110" s="82"/>
      <c r="D110" s="82"/>
      <c r="E110" s="82"/>
      <c r="F110" s="82"/>
      <c r="G110" s="82"/>
      <c r="H110" s="82"/>
      <c r="I110" s="82"/>
      <c r="J110" s="82"/>
      <c r="K110" s="82"/>
      <c r="L110" s="82"/>
      <c r="M110" s="82"/>
      <c r="N110" s="82"/>
      <c r="O110" s="82"/>
      <c r="P110" s="83"/>
    </row>
    <row r="111" spans="1:16" x14ac:dyDescent="0.2">
      <c r="A111" s="82"/>
      <c r="B111" s="82"/>
      <c r="C111" s="82"/>
      <c r="D111" s="82"/>
      <c r="E111" s="82"/>
      <c r="F111" s="82"/>
      <c r="G111" s="82"/>
      <c r="H111" s="82"/>
      <c r="I111" s="82"/>
      <c r="J111" s="82"/>
      <c r="K111" s="82"/>
      <c r="L111" s="82"/>
      <c r="M111" s="82"/>
      <c r="N111" s="82"/>
      <c r="O111" s="82"/>
      <c r="P111" s="83"/>
    </row>
    <row r="112" spans="1:16" x14ac:dyDescent="0.2">
      <c r="A112" s="82"/>
      <c r="B112" s="82"/>
      <c r="C112" s="82"/>
      <c r="D112" s="82"/>
      <c r="E112" s="82"/>
      <c r="F112" s="82"/>
      <c r="G112" s="82"/>
      <c r="H112" s="82"/>
      <c r="I112" s="82"/>
      <c r="J112" s="82"/>
      <c r="K112" s="82"/>
      <c r="L112" s="82"/>
      <c r="M112" s="82"/>
      <c r="N112" s="82"/>
      <c r="O112" s="82"/>
      <c r="P112" s="83"/>
    </row>
    <row r="113" spans="1:16" x14ac:dyDescent="0.2">
      <c r="A113" s="82"/>
      <c r="B113" s="82"/>
      <c r="C113" s="82"/>
      <c r="D113" s="82"/>
      <c r="E113" s="82"/>
      <c r="F113" s="82"/>
      <c r="G113" s="82"/>
      <c r="H113" s="82"/>
      <c r="I113" s="82"/>
      <c r="J113" s="82"/>
      <c r="K113" s="82"/>
      <c r="L113" s="82"/>
      <c r="M113" s="82"/>
      <c r="N113" s="82"/>
      <c r="O113" s="82"/>
      <c r="P113" s="83"/>
    </row>
    <row r="114" spans="1:16" x14ac:dyDescent="0.2">
      <c r="A114" s="82"/>
      <c r="B114" s="82"/>
      <c r="C114" s="82"/>
      <c r="D114" s="82"/>
      <c r="E114" s="82"/>
      <c r="F114" s="82"/>
      <c r="G114" s="82"/>
      <c r="H114" s="82"/>
      <c r="I114" s="82"/>
      <c r="J114" s="82"/>
      <c r="K114" s="82"/>
      <c r="L114" s="82"/>
      <c r="M114" s="82"/>
      <c r="N114" s="82"/>
      <c r="O114" s="82"/>
      <c r="P114" s="83"/>
    </row>
    <row r="115" spans="1:16" x14ac:dyDescent="0.2">
      <c r="A115" s="84"/>
      <c r="J115" s="83"/>
      <c r="K115" s="83"/>
      <c r="L115" s="83"/>
      <c r="N115" s="83"/>
      <c r="O115" s="83"/>
      <c r="P115" s="83"/>
    </row>
    <row r="116" spans="1:16" x14ac:dyDescent="0.2">
      <c r="A116" s="84"/>
      <c r="J116" s="83"/>
      <c r="K116" s="83"/>
      <c r="L116" s="83"/>
      <c r="N116" s="83"/>
      <c r="O116" s="83"/>
      <c r="P116" s="83"/>
    </row>
    <row r="117" spans="1:16" x14ac:dyDescent="0.2">
      <c r="A117" s="84"/>
      <c r="J117" s="83"/>
      <c r="K117" s="83"/>
      <c r="L117" s="83"/>
      <c r="N117" s="83"/>
    </row>
    <row r="118" spans="1:16" x14ac:dyDescent="0.2">
      <c r="A118" s="84"/>
      <c r="J118" s="83"/>
      <c r="K118" s="83"/>
      <c r="L118" s="83"/>
      <c r="N118" s="83"/>
      <c r="O118" s="83"/>
      <c r="P118" s="83"/>
    </row>
    <row r="119" spans="1:16" x14ac:dyDescent="0.2">
      <c r="A119" s="84"/>
      <c r="J119" s="83"/>
      <c r="K119" s="83"/>
      <c r="L119" s="83"/>
      <c r="N119" s="83"/>
    </row>
    <row r="120" spans="1:16" x14ac:dyDescent="0.2">
      <c r="A120" s="84"/>
      <c r="F120" s="83"/>
      <c r="H120" s="83"/>
      <c r="I120" s="83"/>
      <c r="J120" s="83"/>
      <c r="K120" s="83"/>
      <c r="L120" s="83"/>
      <c r="N120" s="83"/>
      <c r="O120" s="83"/>
      <c r="P120" s="83"/>
    </row>
    <row r="121" spans="1:16" x14ac:dyDescent="0.2">
      <c r="J121" s="83"/>
      <c r="K121" s="83"/>
      <c r="L121" s="83"/>
      <c r="N121" s="83"/>
    </row>
    <row r="122" spans="1:16" x14ac:dyDescent="0.2">
      <c r="J122" s="83"/>
      <c r="K122" s="83"/>
      <c r="L122" s="83"/>
      <c r="N122" s="83"/>
      <c r="O122" s="83"/>
      <c r="P122" s="83"/>
    </row>
  </sheetData>
  <mergeCells count="144">
    <mergeCell ref="G21:H21"/>
    <mergeCell ref="K25:M25"/>
    <mergeCell ref="K26:M26"/>
    <mergeCell ref="K27:M27"/>
    <mergeCell ref="K28:M28"/>
    <mergeCell ref="K29:M29"/>
    <mergeCell ref="K31:M31"/>
    <mergeCell ref="K32:M32"/>
    <mergeCell ref="K33:M33"/>
    <mergeCell ref="K23:L23"/>
    <mergeCell ref="A30:O30"/>
    <mergeCell ref="B25:C25"/>
    <mergeCell ref="B31:C31"/>
    <mergeCell ref="B32:C32"/>
    <mergeCell ref="B33:C33"/>
    <mergeCell ref="A100:O106"/>
    <mergeCell ref="A95:O95"/>
    <mergeCell ref="A96:M96"/>
    <mergeCell ref="A97:O97"/>
    <mergeCell ref="A98:J98"/>
    <mergeCell ref="N98:O98"/>
    <mergeCell ref="A99:O99"/>
    <mergeCell ref="A90:O90"/>
    <mergeCell ref="A91:M91"/>
    <mergeCell ref="A92:O92"/>
    <mergeCell ref="A93:O93"/>
    <mergeCell ref="F94:G94"/>
    <mergeCell ref="J94:M94"/>
    <mergeCell ref="B84:D84"/>
    <mergeCell ref="E84:M84"/>
    <mergeCell ref="B87:D87"/>
    <mergeCell ref="E87:M87"/>
    <mergeCell ref="A88:O88"/>
    <mergeCell ref="A89:M89"/>
    <mergeCell ref="B81:D81"/>
    <mergeCell ref="E81:M81"/>
    <mergeCell ref="B82:D82"/>
    <mergeCell ref="E82:M82"/>
    <mergeCell ref="B83:D83"/>
    <mergeCell ref="E83:M83"/>
    <mergeCell ref="B85:D85"/>
    <mergeCell ref="B86:D86"/>
    <mergeCell ref="E85:M85"/>
    <mergeCell ref="E86:M86"/>
    <mergeCell ref="B78:D78"/>
    <mergeCell ref="E78:M78"/>
    <mergeCell ref="B79:D79"/>
    <mergeCell ref="E79:M79"/>
    <mergeCell ref="B80:D80"/>
    <mergeCell ref="E80:M80"/>
    <mergeCell ref="A72:O72"/>
    <mergeCell ref="A73:M73"/>
    <mergeCell ref="A74:O74"/>
    <mergeCell ref="C75:O75"/>
    <mergeCell ref="B76:D76"/>
    <mergeCell ref="E76:M76"/>
    <mergeCell ref="B77:D77"/>
    <mergeCell ref="E77:M77"/>
    <mergeCell ref="C69:H69"/>
    <mergeCell ref="I69:M69"/>
    <mergeCell ref="C70:H70"/>
    <mergeCell ref="I70:M70"/>
    <mergeCell ref="C71:H71"/>
    <mergeCell ref="I71:M71"/>
    <mergeCell ref="A64:O64"/>
    <mergeCell ref="A65:M65"/>
    <mergeCell ref="A66:O66"/>
    <mergeCell ref="C67:O67"/>
    <mergeCell ref="C68:H68"/>
    <mergeCell ref="I68:M68"/>
    <mergeCell ref="C61:H61"/>
    <mergeCell ref="I61:M61"/>
    <mergeCell ref="C62:H62"/>
    <mergeCell ref="I62:M62"/>
    <mergeCell ref="C63:H63"/>
    <mergeCell ref="I63:M63"/>
    <mergeCell ref="A56:O56"/>
    <mergeCell ref="A57:M57"/>
    <mergeCell ref="A58:O58"/>
    <mergeCell ref="C59:O59"/>
    <mergeCell ref="C60:H60"/>
    <mergeCell ref="I60:M60"/>
    <mergeCell ref="A50:O50"/>
    <mergeCell ref="A51:M51"/>
    <mergeCell ref="A52:O52"/>
    <mergeCell ref="C53:O53"/>
    <mergeCell ref="B54:M54"/>
    <mergeCell ref="B55:M55"/>
    <mergeCell ref="B47:H47"/>
    <mergeCell ref="I47:M47"/>
    <mergeCell ref="B48:H48"/>
    <mergeCell ref="I48:M48"/>
    <mergeCell ref="B49:H49"/>
    <mergeCell ref="I49:M49"/>
    <mergeCell ref="K36:L36"/>
    <mergeCell ref="A36:I36"/>
    <mergeCell ref="A43:O43"/>
    <mergeCell ref="C44:O44"/>
    <mergeCell ref="B45:H45"/>
    <mergeCell ref="I45:M45"/>
    <mergeCell ref="B46:H46"/>
    <mergeCell ref="I46:M46"/>
    <mergeCell ref="A37:I37"/>
    <mergeCell ref="K37:L37"/>
    <mergeCell ref="A38:O38"/>
    <mergeCell ref="A41:O41"/>
    <mergeCell ref="A42:M42"/>
    <mergeCell ref="F40:M40"/>
    <mergeCell ref="F39:O39"/>
    <mergeCell ref="B39:C39"/>
    <mergeCell ref="B40:C40"/>
    <mergeCell ref="A34:O34"/>
    <mergeCell ref="A35:I35"/>
    <mergeCell ref="A22:O22"/>
    <mergeCell ref="A23:I23"/>
    <mergeCell ref="A24:O24"/>
    <mergeCell ref="B26:C26"/>
    <mergeCell ref="B27:C27"/>
    <mergeCell ref="B28:C28"/>
    <mergeCell ref="B29:C29"/>
    <mergeCell ref="G31:I31"/>
    <mergeCell ref="G32:I32"/>
    <mergeCell ref="G33:I33"/>
    <mergeCell ref="K35:M35"/>
    <mergeCell ref="G16:H16"/>
    <mergeCell ref="G17:H17"/>
    <mergeCell ref="G18:H18"/>
    <mergeCell ref="G19:H19"/>
    <mergeCell ref="G20:H20"/>
    <mergeCell ref="A5:O5"/>
    <mergeCell ref="A14:I14"/>
    <mergeCell ref="A15:O15"/>
    <mergeCell ref="C4:I4"/>
    <mergeCell ref="J4:K4"/>
    <mergeCell ref="L4:O4"/>
    <mergeCell ref="A1:O1"/>
    <mergeCell ref="K14:L14"/>
    <mergeCell ref="A13:O13"/>
    <mergeCell ref="A2:I2"/>
    <mergeCell ref="J2:K2"/>
    <mergeCell ref="L2:O2"/>
    <mergeCell ref="C3:I3"/>
    <mergeCell ref="J3:K3"/>
    <mergeCell ref="L3:O3"/>
  </mergeCells>
  <printOptions horizontalCentered="1" verticalCentered="1"/>
  <pageMargins left="0.39" right="0.21" top="0.52" bottom="0.38" header="0.34" footer="0.52"/>
  <pageSetup scale="81" orientation="landscape" verticalDpi="1200" r:id="rId1"/>
  <rowBreaks count="1" manualBreakCount="1">
    <brk id="47" max="14" man="1"/>
  </rowBreaks>
  <ignoredErrors>
    <ignoredError sqref="B87 B76:B82 N32:N33 D40:E40 N54:N55 B17 B7 B18:B21 B8:B12 I17:I21 F17:F21 I7:I12 A13 A7 J8:K12 A17 G21 J17:O21 A8:A12 D8:G12 A18:A21 D18:E21 D7:H7 D17:E17 E94 B94 J94 A16:C16 E16:G16 I16:M16 G17 G18 G19 G20 A15:O15 A14:K14 M14:O14 C7:C12 C17:C21 O16 J7:K7 M7:O7 M8:O12" unlockedFormula="1"/>
  </ignoredErrors>
  <extLst>
    <ext xmlns:x14="http://schemas.microsoft.com/office/spreadsheetml/2009/9/main" uri="{CCE6A557-97BC-4b89-ADB6-D9C93CAAB3DF}">
      <x14:dataValidations xmlns:xm="http://schemas.microsoft.com/office/excel/2006/main" count="3">
        <x14:dataValidation type="list" allowBlank="1" showDropDown="1" showInputMessage="1" showErrorMessage="1" xr:uid="{00000000-0002-0000-0500-000003000000}">
          <x14:formula1>
            <xm:f>Lists!$A$8:$A$18</xm:f>
          </x14:formula1>
          <xm:sqref>C17:C21</xm:sqref>
        </x14:dataValidation>
        <x14:dataValidation type="list" allowBlank="1" showDropDown="1" showInputMessage="1" showErrorMessage="1" xr:uid="{00000000-0002-0000-0500-000001000000}">
          <x14:formula1>
            <xm:f>Lists!$D$24:$D$29</xm:f>
          </x14:formula1>
          <xm:sqref>B94</xm:sqref>
        </x14:dataValidation>
        <x14:dataValidation type="list" allowBlank="1" showDropDown="1" showInputMessage="1" showErrorMessage="1" xr:uid="{00000000-0002-0000-0500-000002000000}">
          <x14:formula1>
            <xm:f>Lists!$A$2:$A$3</xm:f>
          </x14:formula1>
          <xm:sqref>C7:C12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1C169-593B-4946-8705-0D2BEDB528DF}">
  <sheetPr>
    <pageSetUpPr autoPageBreaks="0"/>
  </sheetPr>
  <dimension ref="A1:Q125"/>
  <sheetViews>
    <sheetView zoomScale="160" zoomScaleNormal="160" workbookViewId="0">
      <selection activeCell="C4" sqref="C4:J4"/>
    </sheetView>
  </sheetViews>
  <sheetFormatPr defaultColWidth="15.42578125" defaultRowHeight="12" x14ac:dyDescent="0.2"/>
  <cols>
    <col min="1" max="1" width="3.7109375" style="39" customWidth="1"/>
    <col min="2" max="2" width="21.28515625" style="37" customWidth="1"/>
    <col min="3" max="7" width="10.28515625" style="37" customWidth="1"/>
    <col min="8" max="8" width="10.28515625" style="45" customWidth="1"/>
    <col min="9" max="13" width="10.28515625" style="37" customWidth="1"/>
    <col min="14" max="14" width="10.28515625" style="46" customWidth="1"/>
    <col min="15" max="16" width="10.28515625" style="37" customWidth="1"/>
    <col min="17" max="17" width="18.42578125" style="37" customWidth="1"/>
    <col min="18" max="16384" width="15.42578125" style="37"/>
  </cols>
  <sheetData>
    <row r="1" spans="1:17" ht="21.75" customHeight="1" x14ac:dyDescent="0.2">
      <c r="A1" s="357" t="s">
        <v>78</v>
      </c>
      <c r="B1" s="358"/>
      <c r="C1" s="358"/>
      <c r="D1" s="358"/>
      <c r="E1" s="358"/>
      <c r="F1" s="358"/>
      <c r="G1" s="358"/>
      <c r="H1" s="358"/>
      <c r="I1" s="358"/>
      <c r="J1" s="358"/>
      <c r="K1" s="358"/>
      <c r="L1" s="358"/>
      <c r="M1" s="358"/>
      <c r="N1" s="358"/>
      <c r="O1" s="358"/>
      <c r="P1" s="359"/>
      <c r="Q1" s="191"/>
    </row>
    <row r="2" spans="1:17" ht="13.15" customHeight="1" x14ac:dyDescent="0.2">
      <c r="A2" s="362" t="s">
        <v>44</v>
      </c>
      <c r="B2" s="363"/>
      <c r="C2" s="363"/>
      <c r="D2" s="363"/>
      <c r="E2" s="363"/>
      <c r="F2" s="363"/>
      <c r="G2" s="363"/>
      <c r="H2" s="363"/>
      <c r="I2" s="363"/>
      <c r="J2" s="363"/>
      <c r="K2" s="364" t="s">
        <v>49</v>
      </c>
      <c r="L2" s="364"/>
      <c r="M2" s="365">
        <f>'Year One'!L2:O2</f>
        <v>0</v>
      </c>
      <c r="N2" s="365"/>
      <c r="O2" s="365"/>
      <c r="P2" s="366"/>
      <c r="Q2" s="191"/>
    </row>
    <row r="3" spans="1:17" x14ac:dyDescent="0.2">
      <c r="A3" s="235"/>
      <c r="B3" s="236" t="s">
        <v>45</v>
      </c>
      <c r="C3" s="367">
        <f>'Year One'!C3:I3</f>
        <v>0</v>
      </c>
      <c r="D3" s="365"/>
      <c r="E3" s="365"/>
      <c r="F3" s="365"/>
      <c r="G3" s="365"/>
      <c r="H3" s="365"/>
      <c r="I3" s="365"/>
      <c r="J3" s="365"/>
      <c r="K3" s="364" t="s">
        <v>47</v>
      </c>
      <c r="L3" s="364"/>
      <c r="M3" s="365">
        <f>'Year One'!L3:O3</f>
        <v>0</v>
      </c>
      <c r="N3" s="365"/>
      <c r="O3" s="365"/>
      <c r="P3" s="366"/>
      <c r="Q3" s="191"/>
    </row>
    <row r="4" spans="1:17" x14ac:dyDescent="0.2">
      <c r="A4" s="235"/>
      <c r="B4" s="237" t="s">
        <v>46</v>
      </c>
      <c r="C4" s="367" t="s">
        <v>11</v>
      </c>
      <c r="D4" s="365"/>
      <c r="E4" s="365"/>
      <c r="F4" s="365"/>
      <c r="G4" s="365"/>
      <c r="H4" s="365"/>
      <c r="I4" s="365"/>
      <c r="J4" s="365"/>
      <c r="K4" s="364" t="s">
        <v>48</v>
      </c>
      <c r="L4" s="364"/>
      <c r="M4" s="365">
        <f>'Year One'!L4:O4</f>
        <v>0</v>
      </c>
      <c r="N4" s="365"/>
      <c r="O4" s="365"/>
      <c r="P4" s="366"/>
      <c r="Q4" s="191"/>
    </row>
    <row r="5" spans="1:17" x14ac:dyDescent="0.2">
      <c r="A5" s="262"/>
      <c r="B5" s="262"/>
      <c r="C5" s="262"/>
      <c r="D5" s="262"/>
      <c r="E5" s="262"/>
      <c r="F5" s="262"/>
      <c r="G5" s="262"/>
      <c r="H5" s="262"/>
      <c r="I5" s="262"/>
      <c r="J5" s="262"/>
      <c r="K5" s="262"/>
      <c r="L5" s="262"/>
      <c r="M5" s="262"/>
      <c r="N5" s="262"/>
      <c r="O5" s="262"/>
      <c r="P5" s="262"/>
      <c r="Q5" s="191"/>
    </row>
    <row r="6" spans="1:17" s="34" customFormat="1" ht="24" customHeight="1" x14ac:dyDescent="0.2">
      <c r="A6" s="55"/>
      <c r="B6" s="206" t="s">
        <v>24</v>
      </c>
      <c r="C6" s="186" t="s">
        <v>207</v>
      </c>
      <c r="D6" s="187" t="s">
        <v>208</v>
      </c>
      <c r="E6" s="182" t="s">
        <v>209</v>
      </c>
      <c r="F6" s="183" t="s">
        <v>210</v>
      </c>
      <c r="G6" s="186" t="s">
        <v>211</v>
      </c>
      <c r="H6" s="187" t="s">
        <v>212</v>
      </c>
      <c r="I6" s="182" t="s">
        <v>213</v>
      </c>
      <c r="J6" s="183" t="s">
        <v>214</v>
      </c>
      <c r="K6" s="214" t="s">
        <v>215</v>
      </c>
      <c r="L6" s="187" t="s">
        <v>216</v>
      </c>
      <c r="M6" s="212" t="s">
        <v>217</v>
      </c>
      <c r="N6" s="215" t="s">
        <v>218</v>
      </c>
      <c r="O6" s="214" t="s">
        <v>246</v>
      </c>
      <c r="P6" s="111" t="s">
        <v>160</v>
      </c>
      <c r="Q6" s="192"/>
    </row>
    <row r="7" spans="1:17" x14ac:dyDescent="0.2">
      <c r="A7" s="122">
        <v>1</v>
      </c>
      <c r="B7" s="207" t="str">
        <f>'Year One'!B7</f>
        <v>insert name</v>
      </c>
      <c r="C7" s="209">
        <f>'Year One'!J7</f>
        <v>0</v>
      </c>
      <c r="D7" s="210">
        <f>'Year One'!M7</f>
        <v>0</v>
      </c>
      <c r="E7" s="208">
        <f>'Year Two'!J7</f>
        <v>0</v>
      </c>
      <c r="F7" s="211">
        <f>'Year Two'!M7</f>
        <v>0</v>
      </c>
      <c r="G7" s="209">
        <f>'Year Three'!J7</f>
        <v>0</v>
      </c>
      <c r="H7" s="210">
        <f>'Year Three'!M7</f>
        <v>0</v>
      </c>
      <c r="I7" s="208">
        <f>'Year Four'!J7</f>
        <v>0</v>
      </c>
      <c r="J7" s="211">
        <f>'Year Four'!M7</f>
        <v>0</v>
      </c>
      <c r="K7" s="209">
        <f>'Year Five'!J7</f>
        <v>0</v>
      </c>
      <c r="L7" s="210">
        <f>'Year Five'!M7</f>
        <v>0</v>
      </c>
      <c r="M7" s="208">
        <f>C7+E7+G7+I7+K7</f>
        <v>0</v>
      </c>
      <c r="N7" s="211">
        <f>D7+F7+H7+J7+L7</f>
        <v>0</v>
      </c>
      <c r="O7" s="217">
        <f>M7+N7</f>
        <v>0</v>
      </c>
      <c r="P7" s="119">
        <f>'Year One'!O7+'Year Two'!O7+'Year Three'!O7+'Year Four'!O7+'Year Five'!O7</f>
        <v>0</v>
      </c>
      <c r="Q7" s="191"/>
    </row>
    <row r="8" spans="1:17" x14ac:dyDescent="0.2">
      <c r="A8" s="122">
        <v>2</v>
      </c>
      <c r="B8" s="207" t="str">
        <f>'Year One'!B8</f>
        <v>insert name</v>
      </c>
      <c r="C8" s="209">
        <f>'Year One'!J8</f>
        <v>0</v>
      </c>
      <c r="D8" s="210">
        <f>'Year One'!M8</f>
        <v>0</v>
      </c>
      <c r="E8" s="208">
        <f>'Year Two'!J8</f>
        <v>0</v>
      </c>
      <c r="F8" s="211">
        <f>'Year Two'!M8</f>
        <v>0</v>
      </c>
      <c r="G8" s="209">
        <f>'Year Three'!J8</f>
        <v>0</v>
      </c>
      <c r="H8" s="210">
        <f>'Year Three'!M8</f>
        <v>0</v>
      </c>
      <c r="I8" s="208">
        <f>'Year Four'!J8</f>
        <v>0</v>
      </c>
      <c r="J8" s="211">
        <f>'Year Four'!M8</f>
        <v>0</v>
      </c>
      <c r="K8" s="209">
        <f>'Year Five'!J8</f>
        <v>0</v>
      </c>
      <c r="L8" s="210">
        <f>'Year Five'!M8</f>
        <v>0</v>
      </c>
      <c r="M8" s="208">
        <f t="shared" ref="M8:M12" si="0">C8+E8+G8+I8+K8</f>
        <v>0</v>
      </c>
      <c r="N8" s="211">
        <f t="shared" ref="N8:N12" si="1">D8+F8+H8+J8+L8</f>
        <v>0</v>
      </c>
      <c r="O8" s="217">
        <f t="shared" ref="O8:O12" si="2">M8+N8</f>
        <v>0</v>
      </c>
      <c r="P8" s="119">
        <f>'Year One'!O8+'Year Two'!O8+'Year Three'!O8+'Year Four'!O8+'Year Five'!O8</f>
        <v>0</v>
      </c>
      <c r="Q8" s="191"/>
    </row>
    <row r="9" spans="1:17" x14ac:dyDescent="0.2">
      <c r="A9" s="122">
        <v>3</v>
      </c>
      <c r="B9" s="207" t="str">
        <f>'Year One'!B9</f>
        <v>insert name</v>
      </c>
      <c r="C9" s="209">
        <f>'Year One'!J9</f>
        <v>0</v>
      </c>
      <c r="D9" s="210">
        <f>'Year One'!M9</f>
        <v>0</v>
      </c>
      <c r="E9" s="208">
        <f>'Year Two'!J9</f>
        <v>0</v>
      </c>
      <c r="F9" s="211">
        <f>'Year Two'!M9</f>
        <v>0</v>
      </c>
      <c r="G9" s="209">
        <f>'Year Three'!J9</f>
        <v>0</v>
      </c>
      <c r="H9" s="210">
        <f>'Year Three'!M9</f>
        <v>0</v>
      </c>
      <c r="I9" s="208">
        <f>'Year Four'!J9</f>
        <v>0</v>
      </c>
      <c r="J9" s="211">
        <f>'Year Four'!M9</f>
        <v>0</v>
      </c>
      <c r="K9" s="209">
        <f>'Year Five'!J9</f>
        <v>0</v>
      </c>
      <c r="L9" s="210">
        <f>'Year Five'!M9</f>
        <v>0</v>
      </c>
      <c r="M9" s="208">
        <f t="shared" si="0"/>
        <v>0</v>
      </c>
      <c r="N9" s="211">
        <f t="shared" si="1"/>
        <v>0</v>
      </c>
      <c r="O9" s="217">
        <f t="shared" si="2"/>
        <v>0</v>
      </c>
      <c r="P9" s="119">
        <f>'Year One'!O9+'Year Two'!O9+'Year Three'!O9+'Year Four'!O9+'Year Five'!O9</f>
        <v>0</v>
      </c>
      <c r="Q9" s="191"/>
    </row>
    <row r="10" spans="1:17" x14ac:dyDescent="0.2">
      <c r="A10" s="122">
        <v>4</v>
      </c>
      <c r="B10" s="207" t="str">
        <f>'Year One'!B10</f>
        <v>insert name</v>
      </c>
      <c r="C10" s="209">
        <f>'Year One'!J10</f>
        <v>0</v>
      </c>
      <c r="D10" s="210">
        <f>'Year One'!M10</f>
        <v>0</v>
      </c>
      <c r="E10" s="208">
        <f>'Year Two'!J10</f>
        <v>0</v>
      </c>
      <c r="F10" s="211">
        <f>'Year Two'!M10</f>
        <v>0</v>
      </c>
      <c r="G10" s="209">
        <f>'Year Three'!J10</f>
        <v>0</v>
      </c>
      <c r="H10" s="210">
        <f>'Year Three'!M10</f>
        <v>0</v>
      </c>
      <c r="I10" s="208">
        <f>'Year Four'!J10</f>
        <v>0</v>
      </c>
      <c r="J10" s="211">
        <f>'Year Four'!M10</f>
        <v>0</v>
      </c>
      <c r="K10" s="209">
        <f>'Year Five'!J10</f>
        <v>0</v>
      </c>
      <c r="L10" s="210">
        <f>'Year Five'!M10</f>
        <v>0</v>
      </c>
      <c r="M10" s="208">
        <f t="shared" si="0"/>
        <v>0</v>
      </c>
      <c r="N10" s="211">
        <f t="shared" si="1"/>
        <v>0</v>
      </c>
      <c r="O10" s="217">
        <f t="shared" si="2"/>
        <v>0</v>
      </c>
      <c r="P10" s="119">
        <f>'Year One'!O10+'Year Two'!O10+'Year Three'!O10+'Year Four'!O10+'Year Five'!O10</f>
        <v>0</v>
      </c>
      <c r="Q10" s="191"/>
    </row>
    <row r="11" spans="1:17" x14ac:dyDescent="0.2">
      <c r="A11" s="122">
        <v>5</v>
      </c>
      <c r="B11" s="207" t="str">
        <f>'Year One'!B11</f>
        <v>insert name</v>
      </c>
      <c r="C11" s="209">
        <f>'Year One'!J11</f>
        <v>0</v>
      </c>
      <c r="D11" s="210">
        <f>'Year One'!M11</f>
        <v>0</v>
      </c>
      <c r="E11" s="208">
        <f>'Year Two'!J11</f>
        <v>0</v>
      </c>
      <c r="F11" s="211">
        <f>'Year Two'!M11</f>
        <v>0</v>
      </c>
      <c r="G11" s="209">
        <f>'Year Three'!J11</f>
        <v>0</v>
      </c>
      <c r="H11" s="210">
        <f>'Year Three'!M11</f>
        <v>0</v>
      </c>
      <c r="I11" s="208">
        <f>'Year Four'!J11</f>
        <v>0</v>
      </c>
      <c r="J11" s="211">
        <f>'Year Four'!M11</f>
        <v>0</v>
      </c>
      <c r="K11" s="209">
        <f>'Year Five'!J11</f>
        <v>0</v>
      </c>
      <c r="L11" s="210">
        <f>'Year Five'!M11</f>
        <v>0</v>
      </c>
      <c r="M11" s="208">
        <f t="shared" si="0"/>
        <v>0</v>
      </c>
      <c r="N11" s="211">
        <f t="shared" si="1"/>
        <v>0</v>
      </c>
      <c r="O11" s="217">
        <f t="shared" si="2"/>
        <v>0</v>
      </c>
      <c r="P11" s="119">
        <f>'Year One'!O11+'Year Two'!O11+'Year Three'!O11+'Year Four'!O11+'Year Five'!O11</f>
        <v>0</v>
      </c>
      <c r="Q11" s="191"/>
    </row>
    <row r="12" spans="1:17" x14ac:dyDescent="0.2">
      <c r="A12" s="122">
        <v>6</v>
      </c>
      <c r="B12" s="207" t="str">
        <f>'Year One'!B12</f>
        <v>insert name</v>
      </c>
      <c r="C12" s="209">
        <f>'Year One'!J12</f>
        <v>0</v>
      </c>
      <c r="D12" s="210">
        <f>'Year One'!M12</f>
        <v>0</v>
      </c>
      <c r="E12" s="208">
        <f>'Year Two'!J12</f>
        <v>0</v>
      </c>
      <c r="F12" s="211">
        <f>'Year Two'!M12</f>
        <v>0</v>
      </c>
      <c r="G12" s="209">
        <f>'Year Three'!J12</f>
        <v>0</v>
      </c>
      <c r="H12" s="210">
        <f>'Year Three'!M12</f>
        <v>0</v>
      </c>
      <c r="I12" s="208">
        <f>'Year Four'!J12</f>
        <v>0</v>
      </c>
      <c r="J12" s="211">
        <f>'Year Four'!M12</f>
        <v>0</v>
      </c>
      <c r="K12" s="209">
        <f>'Year Five'!J12</f>
        <v>0</v>
      </c>
      <c r="L12" s="210">
        <f>'Year Five'!M12</f>
        <v>0</v>
      </c>
      <c r="M12" s="208">
        <f t="shared" si="0"/>
        <v>0</v>
      </c>
      <c r="N12" s="211">
        <f t="shared" si="1"/>
        <v>0</v>
      </c>
      <c r="O12" s="217">
        <f t="shared" si="2"/>
        <v>0</v>
      </c>
      <c r="P12" s="119">
        <f>'Year One'!O12+'Year Two'!O12+'Year Three'!O12+'Year Four'!O12+'Year Five'!O12</f>
        <v>0</v>
      </c>
      <c r="Q12" s="191"/>
    </row>
    <row r="13" spans="1:17" ht="12.75" customHeight="1" x14ac:dyDescent="0.2">
      <c r="A13" s="360" t="s">
        <v>18</v>
      </c>
      <c r="B13" s="292"/>
      <c r="C13" s="292"/>
      <c r="D13" s="292"/>
      <c r="E13" s="292"/>
      <c r="F13" s="292"/>
      <c r="G13" s="292"/>
      <c r="H13" s="292"/>
      <c r="I13" s="292"/>
      <c r="J13" s="292"/>
      <c r="K13" s="292"/>
      <c r="L13" s="292"/>
      <c r="M13" s="292"/>
      <c r="N13" s="292"/>
      <c r="O13" s="292"/>
      <c r="P13" s="361"/>
      <c r="Q13" s="191"/>
    </row>
    <row r="14" spans="1:17" x14ac:dyDescent="0.2">
      <c r="A14" s="181" t="s">
        <v>219</v>
      </c>
      <c r="B14" s="184"/>
      <c r="C14" s="188">
        <f>SUM(C7:C12)</f>
        <v>0</v>
      </c>
      <c r="D14" s="189">
        <f t="shared" ref="D14:L14" si="3">SUM(D7:D12)</f>
        <v>0</v>
      </c>
      <c r="E14" s="185">
        <f t="shared" si="3"/>
        <v>0</v>
      </c>
      <c r="F14" s="190">
        <f t="shared" si="3"/>
        <v>0</v>
      </c>
      <c r="G14" s="188">
        <f t="shared" si="3"/>
        <v>0</v>
      </c>
      <c r="H14" s="189">
        <f t="shared" si="3"/>
        <v>0</v>
      </c>
      <c r="I14" s="185">
        <f t="shared" si="3"/>
        <v>0</v>
      </c>
      <c r="J14" s="190">
        <f t="shared" si="3"/>
        <v>0</v>
      </c>
      <c r="K14" s="188">
        <f t="shared" si="3"/>
        <v>0</v>
      </c>
      <c r="L14" s="189">
        <f t="shared" si="3"/>
        <v>0</v>
      </c>
      <c r="M14" s="213">
        <f>SUM(M7:M12)</f>
        <v>0</v>
      </c>
      <c r="N14" s="216">
        <f>SUM(N7:N12)</f>
        <v>0</v>
      </c>
      <c r="O14" s="218">
        <f>SUM(O7:O12)</f>
        <v>0</v>
      </c>
      <c r="P14" s="120">
        <f>SUM(P7:P12)</f>
        <v>0</v>
      </c>
      <c r="Q14" s="191"/>
    </row>
    <row r="15" spans="1:17" x14ac:dyDescent="0.2">
      <c r="A15" s="259"/>
      <c r="B15" s="259"/>
      <c r="C15" s="259"/>
      <c r="D15" s="259"/>
      <c r="E15" s="259"/>
      <c r="F15" s="259"/>
      <c r="G15" s="259"/>
      <c r="H15" s="259"/>
      <c r="I15" s="259"/>
      <c r="J15" s="259"/>
      <c r="K15" s="259"/>
      <c r="L15" s="259"/>
      <c r="M15" s="259"/>
      <c r="N15" s="259"/>
      <c r="O15" s="259"/>
      <c r="P15" s="259"/>
      <c r="Q15" s="191"/>
    </row>
    <row r="16" spans="1:17" s="34" customFormat="1" ht="24" customHeight="1" x14ac:dyDescent="0.2">
      <c r="A16" s="58"/>
      <c r="B16" s="206" t="s">
        <v>19</v>
      </c>
      <c r="C16" s="186" t="s">
        <v>207</v>
      </c>
      <c r="D16" s="187" t="s">
        <v>208</v>
      </c>
      <c r="E16" s="182" t="s">
        <v>209</v>
      </c>
      <c r="F16" s="183" t="s">
        <v>210</v>
      </c>
      <c r="G16" s="186" t="s">
        <v>211</v>
      </c>
      <c r="H16" s="187" t="s">
        <v>212</v>
      </c>
      <c r="I16" s="182" t="s">
        <v>213</v>
      </c>
      <c r="J16" s="183" t="s">
        <v>214</v>
      </c>
      <c r="K16" s="214" t="s">
        <v>215</v>
      </c>
      <c r="L16" s="187" t="s">
        <v>216</v>
      </c>
      <c r="M16" s="212" t="s">
        <v>217</v>
      </c>
      <c r="N16" s="215" t="s">
        <v>218</v>
      </c>
      <c r="O16" s="214" t="s">
        <v>246</v>
      </c>
      <c r="P16" s="111" t="s">
        <v>160</v>
      </c>
      <c r="Q16" s="192"/>
    </row>
    <row r="17" spans="1:17" x14ac:dyDescent="0.2">
      <c r="A17" s="122">
        <v>1</v>
      </c>
      <c r="B17" s="207" t="str">
        <f>'Year One'!B17</f>
        <v>insert name</v>
      </c>
      <c r="C17" s="220">
        <f>'Year One'!J17</f>
        <v>0</v>
      </c>
      <c r="D17" s="221">
        <f>'Year One'!M17</f>
        <v>0</v>
      </c>
      <c r="E17" s="219">
        <f>'Year Two'!J17</f>
        <v>0</v>
      </c>
      <c r="F17" s="222">
        <f>'Year Two'!M17</f>
        <v>0</v>
      </c>
      <c r="G17" s="220">
        <f>'Year Three'!J17</f>
        <v>0</v>
      </c>
      <c r="H17" s="221">
        <f>'Year Three'!M17</f>
        <v>0</v>
      </c>
      <c r="I17" s="219">
        <f>'Year Four'!J17</f>
        <v>0</v>
      </c>
      <c r="J17" s="222">
        <f>'Year Four'!M17</f>
        <v>0</v>
      </c>
      <c r="K17" s="220">
        <f>'Year Five'!J17</f>
        <v>0</v>
      </c>
      <c r="L17" s="221">
        <f>'Year Five'!M17</f>
        <v>0</v>
      </c>
      <c r="M17" s="223">
        <f>C17+E17+G17+I17+K17</f>
        <v>0</v>
      </c>
      <c r="N17" s="224">
        <f>D17+F17+H17+J17+L17</f>
        <v>0</v>
      </c>
      <c r="O17" s="217">
        <f>M17+N17</f>
        <v>0</v>
      </c>
      <c r="P17" s="119">
        <f>'Year One'!O17+'Year Two'!O17+'Year Three'!O17+'Year Four'!O17+'Year Five'!O17</f>
        <v>0</v>
      </c>
      <c r="Q17" s="191"/>
    </row>
    <row r="18" spans="1:17" x14ac:dyDescent="0.2">
      <c r="A18" s="122">
        <v>2</v>
      </c>
      <c r="B18" s="207" t="str">
        <f>'Year One'!B18</f>
        <v>insert name</v>
      </c>
      <c r="C18" s="220">
        <f>'Year One'!J18</f>
        <v>0</v>
      </c>
      <c r="D18" s="221">
        <f>'Year One'!M18</f>
        <v>0</v>
      </c>
      <c r="E18" s="219">
        <f>'Year Two'!J18</f>
        <v>0</v>
      </c>
      <c r="F18" s="222">
        <f>'Year Two'!M18</f>
        <v>0</v>
      </c>
      <c r="G18" s="220">
        <f>'Year Three'!J18</f>
        <v>0</v>
      </c>
      <c r="H18" s="221">
        <f>'Year Three'!M18</f>
        <v>0</v>
      </c>
      <c r="I18" s="219">
        <f>'Year Four'!J18</f>
        <v>0</v>
      </c>
      <c r="J18" s="222">
        <f>'Year Four'!M18</f>
        <v>0</v>
      </c>
      <c r="K18" s="220">
        <f>'Year Five'!J18</f>
        <v>0</v>
      </c>
      <c r="L18" s="221">
        <f>'Year Five'!M18</f>
        <v>0</v>
      </c>
      <c r="M18" s="223">
        <f t="shared" ref="M18:M21" si="4">C18+E18+G18+I18+K18</f>
        <v>0</v>
      </c>
      <c r="N18" s="224">
        <f t="shared" ref="N18:N21" si="5">D18+F18+H18+J18+L18</f>
        <v>0</v>
      </c>
      <c r="O18" s="217">
        <f t="shared" ref="O18:O21" si="6">M18+N18</f>
        <v>0</v>
      </c>
      <c r="P18" s="119">
        <f>'Year One'!O18+'Year Two'!O18+'Year Three'!O18+'Year Four'!O18+'Year Five'!O18</f>
        <v>0</v>
      </c>
      <c r="Q18" s="191"/>
    </row>
    <row r="19" spans="1:17" x14ac:dyDescent="0.2">
      <c r="A19" s="122">
        <v>3</v>
      </c>
      <c r="B19" s="207" t="str">
        <f>'Year One'!B19</f>
        <v>insert name</v>
      </c>
      <c r="C19" s="220">
        <f>'Year One'!J19</f>
        <v>0</v>
      </c>
      <c r="D19" s="221">
        <f>'Year One'!M19</f>
        <v>0</v>
      </c>
      <c r="E19" s="219">
        <f>'Year Two'!J19</f>
        <v>0</v>
      </c>
      <c r="F19" s="222">
        <f>'Year Two'!M19</f>
        <v>0</v>
      </c>
      <c r="G19" s="220">
        <f>'Year Three'!J19</f>
        <v>0</v>
      </c>
      <c r="H19" s="221">
        <f>'Year Three'!M19</f>
        <v>0</v>
      </c>
      <c r="I19" s="219">
        <f>'Year Four'!J19</f>
        <v>0</v>
      </c>
      <c r="J19" s="222">
        <f>'Year Four'!M19</f>
        <v>0</v>
      </c>
      <c r="K19" s="220">
        <f>'Year Five'!J19</f>
        <v>0</v>
      </c>
      <c r="L19" s="221">
        <f>'Year Five'!M19</f>
        <v>0</v>
      </c>
      <c r="M19" s="223">
        <f t="shared" si="4"/>
        <v>0</v>
      </c>
      <c r="N19" s="224">
        <f t="shared" si="5"/>
        <v>0</v>
      </c>
      <c r="O19" s="217">
        <f t="shared" si="6"/>
        <v>0</v>
      </c>
      <c r="P19" s="119">
        <f>'Year One'!O19+'Year Two'!O19+'Year Three'!O19+'Year Four'!O19+'Year Five'!O19</f>
        <v>0</v>
      </c>
      <c r="Q19" s="191" t="s">
        <v>18</v>
      </c>
    </row>
    <row r="20" spans="1:17" x14ac:dyDescent="0.2">
      <c r="A20" s="122">
        <v>4</v>
      </c>
      <c r="B20" s="207" t="str">
        <f>'Year One'!B20</f>
        <v>insert name</v>
      </c>
      <c r="C20" s="220">
        <f>'Year One'!J20</f>
        <v>0</v>
      </c>
      <c r="D20" s="221">
        <f>'Year One'!M20</f>
        <v>0</v>
      </c>
      <c r="E20" s="219">
        <f>'Year Two'!J20</f>
        <v>0</v>
      </c>
      <c r="F20" s="222">
        <f>'Year Two'!M20</f>
        <v>0</v>
      </c>
      <c r="G20" s="220">
        <f>'Year Three'!J20</f>
        <v>0</v>
      </c>
      <c r="H20" s="221">
        <f>'Year Three'!M20</f>
        <v>0</v>
      </c>
      <c r="I20" s="219">
        <f>'Year Four'!J20</f>
        <v>0</v>
      </c>
      <c r="J20" s="222">
        <f>'Year Four'!M20</f>
        <v>0</v>
      </c>
      <c r="K20" s="220">
        <f>'Year Five'!J20</f>
        <v>0</v>
      </c>
      <c r="L20" s="221">
        <f>'Year Five'!M20</f>
        <v>0</v>
      </c>
      <c r="M20" s="223">
        <f t="shared" si="4"/>
        <v>0</v>
      </c>
      <c r="N20" s="224">
        <f t="shared" si="5"/>
        <v>0</v>
      </c>
      <c r="O20" s="217">
        <f t="shared" si="6"/>
        <v>0</v>
      </c>
      <c r="P20" s="119">
        <f>'Year One'!O20+'Year Two'!O20+'Year Three'!O20+'Year Four'!O20+'Year Five'!O20</f>
        <v>0</v>
      </c>
      <c r="Q20" s="191"/>
    </row>
    <row r="21" spans="1:17" x14ac:dyDescent="0.2">
      <c r="A21" s="122">
        <v>5</v>
      </c>
      <c r="B21" s="207" t="str">
        <f>'Year One'!B21</f>
        <v>insert name</v>
      </c>
      <c r="C21" s="220">
        <f>'Year One'!J21</f>
        <v>0</v>
      </c>
      <c r="D21" s="221">
        <f>'Year One'!M21</f>
        <v>0</v>
      </c>
      <c r="E21" s="219">
        <f>'Year Two'!J21</f>
        <v>0</v>
      </c>
      <c r="F21" s="222">
        <f>'Year Two'!M21</f>
        <v>0</v>
      </c>
      <c r="G21" s="220">
        <f>'Year Three'!J21</f>
        <v>0</v>
      </c>
      <c r="H21" s="221">
        <f>'Year Three'!M21</f>
        <v>0</v>
      </c>
      <c r="I21" s="219">
        <f>'Year Four'!J21</f>
        <v>0</v>
      </c>
      <c r="J21" s="222">
        <f>'Year Four'!M21</f>
        <v>0</v>
      </c>
      <c r="K21" s="220">
        <f>'Year Five'!J21</f>
        <v>0</v>
      </c>
      <c r="L21" s="221">
        <f>'Year Five'!M21</f>
        <v>0</v>
      </c>
      <c r="M21" s="223">
        <f t="shared" si="4"/>
        <v>0</v>
      </c>
      <c r="N21" s="224">
        <f t="shared" si="5"/>
        <v>0</v>
      </c>
      <c r="O21" s="217">
        <f t="shared" si="6"/>
        <v>0</v>
      </c>
      <c r="P21" s="119">
        <f>'Year One'!O21+'Year Two'!O21+'Year Three'!O21+'Year Four'!O21+'Year Five'!O21</f>
        <v>0</v>
      </c>
      <c r="Q21" s="191"/>
    </row>
    <row r="22" spans="1:17" x14ac:dyDescent="0.2">
      <c r="A22" s="279"/>
      <c r="B22" s="277"/>
      <c r="C22" s="277"/>
      <c r="D22" s="277"/>
      <c r="E22" s="277"/>
      <c r="F22" s="277"/>
      <c r="G22" s="277"/>
      <c r="H22" s="277"/>
      <c r="I22" s="277"/>
      <c r="J22" s="277"/>
      <c r="K22" s="277"/>
      <c r="L22" s="277"/>
      <c r="M22" s="277"/>
      <c r="N22" s="277"/>
      <c r="O22" s="277"/>
      <c r="P22" s="278"/>
      <c r="Q22" s="191"/>
    </row>
    <row r="23" spans="1:17" x14ac:dyDescent="0.2">
      <c r="A23" s="181" t="s">
        <v>220</v>
      </c>
      <c r="B23" s="184"/>
      <c r="C23" s="188">
        <f>SUM(C17:C21)</f>
        <v>0</v>
      </c>
      <c r="D23" s="189">
        <f t="shared" ref="D23:L23" si="7">SUM(D17:D21)</f>
        <v>0</v>
      </c>
      <c r="E23" s="185">
        <f t="shared" si="7"/>
        <v>0</v>
      </c>
      <c r="F23" s="190">
        <f t="shared" si="7"/>
        <v>0</v>
      </c>
      <c r="G23" s="188">
        <f t="shared" si="7"/>
        <v>0</v>
      </c>
      <c r="H23" s="189">
        <f t="shared" si="7"/>
        <v>0</v>
      </c>
      <c r="I23" s="185">
        <f t="shared" si="7"/>
        <v>0</v>
      </c>
      <c r="J23" s="190">
        <f t="shared" si="7"/>
        <v>0</v>
      </c>
      <c r="K23" s="188">
        <f t="shared" si="7"/>
        <v>0</v>
      </c>
      <c r="L23" s="189">
        <f t="shared" si="7"/>
        <v>0</v>
      </c>
      <c r="M23" s="213">
        <f>SUM(M17:M21)</f>
        <v>0</v>
      </c>
      <c r="N23" s="225">
        <f>SUM(N17:N21)</f>
        <v>0</v>
      </c>
      <c r="O23" s="218">
        <f>SUM(O17:O21)</f>
        <v>0</v>
      </c>
      <c r="P23" s="120">
        <f>SUM(P17:P21)</f>
        <v>0</v>
      </c>
      <c r="Q23" s="191"/>
    </row>
    <row r="24" spans="1:17" x14ac:dyDescent="0.2">
      <c r="A24" s="259"/>
      <c r="B24" s="259"/>
      <c r="C24" s="259"/>
      <c r="D24" s="259"/>
      <c r="E24" s="259"/>
      <c r="F24" s="259"/>
      <c r="G24" s="259"/>
      <c r="H24" s="259"/>
      <c r="I24" s="259"/>
      <c r="J24" s="259"/>
      <c r="K24" s="259"/>
      <c r="L24" s="259"/>
      <c r="M24" s="259"/>
      <c r="N24" s="259"/>
      <c r="O24" s="259"/>
      <c r="P24" s="259"/>
      <c r="Q24" s="191"/>
    </row>
    <row r="25" spans="1:17" s="34" customFormat="1" ht="24.75" customHeight="1" x14ac:dyDescent="0.2">
      <c r="A25" s="55"/>
      <c r="B25" s="56" t="s">
        <v>22</v>
      </c>
      <c r="C25" s="57" t="s">
        <v>221</v>
      </c>
      <c r="D25" s="57"/>
      <c r="E25" s="57" t="s">
        <v>222</v>
      </c>
      <c r="F25" s="57"/>
      <c r="G25" s="57" t="s">
        <v>223</v>
      </c>
      <c r="H25" s="108"/>
      <c r="I25" s="57" t="s">
        <v>224</v>
      </c>
      <c r="J25" s="57"/>
      <c r="K25" s="111" t="s">
        <v>225</v>
      </c>
      <c r="L25" s="123"/>
      <c r="M25" s="110" t="s">
        <v>226</v>
      </c>
      <c r="N25" s="123"/>
      <c r="O25" s="111" t="s">
        <v>246</v>
      </c>
      <c r="P25" s="111" t="s">
        <v>160</v>
      </c>
      <c r="Q25" s="192"/>
    </row>
    <row r="26" spans="1:17" x14ac:dyDescent="0.2">
      <c r="A26" s="122">
        <v>1</v>
      </c>
      <c r="B26" s="122" t="s">
        <v>23</v>
      </c>
      <c r="C26" s="76">
        <f>'Year One'!J26</f>
        <v>0</v>
      </c>
      <c r="D26" s="122"/>
      <c r="E26" s="76">
        <f>'Year Two'!J26</f>
        <v>0</v>
      </c>
      <c r="F26" s="47"/>
      <c r="G26" s="76">
        <f>'Year Three'!J26</f>
        <v>0</v>
      </c>
      <c r="H26" s="193"/>
      <c r="I26" s="76">
        <f>'Year Four'!J26</f>
        <v>0</v>
      </c>
      <c r="J26" s="122"/>
      <c r="K26" s="76">
        <f>'Year Five'!J26</f>
        <v>0</v>
      </c>
      <c r="L26" s="123"/>
      <c r="M26" s="76">
        <f>C26+E26+G26+I26+K26</f>
        <v>0</v>
      </c>
      <c r="N26" s="123"/>
      <c r="O26" s="65">
        <f>M26</f>
        <v>0</v>
      </c>
      <c r="P26" s="119">
        <f>'Year One'!O26+'Year Two'!O26+'Year Three'!O26+'Year Four'!O26+'Year Five'!O26</f>
        <v>0</v>
      </c>
      <c r="Q26" s="191"/>
    </row>
    <row r="27" spans="1:17" x14ac:dyDescent="0.2">
      <c r="A27" s="122">
        <v>2</v>
      </c>
      <c r="B27" s="122" t="s">
        <v>23</v>
      </c>
      <c r="C27" s="76">
        <f>'Year One'!J27</f>
        <v>0</v>
      </c>
      <c r="D27" s="122"/>
      <c r="E27" s="76">
        <f>'Year Two'!J27</f>
        <v>0</v>
      </c>
      <c r="F27" s="47"/>
      <c r="G27" s="76">
        <f>'Year Three'!J27</f>
        <v>0</v>
      </c>
      <c r="H27" s="193"/>
      <c r="I27" s="76">
        <f>'Year Four'!J27</f>
        <v>0</v>
      </c>
      <c r="J27" s="122"/>
      <c r="K27" s="76">
        <f>'Year Five'!J27</f>
        <v>0</v>
      </c>
      <c r="L27" s="123"/>
      <c r="M27" s="76">
        <f t="shared" ref="M27:M29" si="8">C27+E27+G27+I27+K27</f>
        <v>0</v>
      </c>
      <c r="N27" s="123"/>
      <c r="O27" s="65">
        <f>M27</f>
        <v>0</v>
      </c>
      <c r="P27" s="119">
        <f>'Year One'!O27+'Year Two'!O27+'Year Three'!O27+'Year Four'!O27+'Year Five'!O27</f>
        <v>0</v>
      </c>
      <c r="Q27" s="191"/>
    </row>
    <row r="28" spans="1:17" x14ac:dyDescent="0.2">
      <c r="A28" s="122">
        <v>3</v>
      </c>
      <c r="B28" s="122" t="s">
        <v>6</v>
      </c>
      <c r="C28" s="76">
        <f>'Year One'!J28</f>
        <v>0</v>
      </c>
      <c r="D28" s="122"/>
      <c r="E28" s="76">
        <f>'Year Two'!J28</f>
        <v>0</v>
      </c>
      <c r="F28" s="47"/>
      <c r="G28" s="76">
        <f>'Year Three'!J28</f>
        <v>0</v>
      </c>
      <c r="H28" s="193"/>
      <c r="I28" s="76">
        <f>'Year Four'!J28</f>
        <v>0</v>
      </c>
      <c r="J28" s="122"/>
      <c r="K28" s="76">
        <f>'Year Five'!J28</f>
        <v>0</v>
      </c>
      <c r="L28" s="123"/>
      <c r="M28" s="76">
        <f t="shared" si="8"/>
        <v>0</v>
      </c>
      <c r="N28" s="123"/>
      <c r="O28" s="65">
        <f>M28</f>
        <v>0</v>
      </c>
      <c r="P28" s="119">
        <f>'Year One'!O28+'Year Two'!O28+'Year Three'!O28+'Year Four'!O28+'Year Five'!O28</f>
        <v>0</v>
      </c>
      <c r="Q28" s="191"/>
    </row>
    <row r="29" spans="1:17" x14ac:dyDescent="0.2">
      <c r="A29" s="122">
        <v>4</v>
      </c>
      <c r="B29" s="122" t="s">
        <v>6</v>
      </c>
      <c r="C29" s="76">
        <f>'Year One'!J29</f>
        <v>0</v>
      </c>
      <c r="D29" s="122"/>
      <c r="E29" s="76">
        <f>'Year Two'!J29</f>
        <v>0</v>
      </c>
      <c r="F29" s="47"/>
      <c r="G29" s="76">
        <f>'Year Three'!J29</f>
        <v>0</v>
      </c>
      <c r="H29" s="193"/>
      <c r="I29" s="76">
        <f>'Year Four'!J29</f>
        <v>0</v>
      </c>
      <c r="J29" s="122"/>
      <c r="K29" s="76">
        <f>'Year Five'!J29</f>
        <v>0</v>
      </c>
      <c r="L29" s="123"/>
      <c r="M29" s="76">
        <f t="shared" si="8"/>
        <v>0</v>
      </c>
      <c r="N29" s="123"/>
      <c r="O29" s="65">
        <f>M29</f>
        <v>0</v>
      </c>
      <c r="P29" s="119">
        <f>'Year One'!O29+'Year Two'!O29+'Year Three'!O29+'Year Four'!O29+'Year Five'!O29</f>
        <v>0</v>
      </c>
      <c r="Q29" s="191"/>
    </row>
    <row r="30" spans="1:17" x14ac:dyDescent="0.2">
      <c r="A30" s="259"/>
      <c r="B30" s="259"/>
      <c r="C30" s="259"/>
      <c r="D30" s="259"/>
      <c r="E30" s="259"/>
      <c r="F30" s="259"/>
      <c r="G30" s="259"/>
      <c r="H30" s="259"/>
      <c r="I30" s="259"/>
      <c r="J30" s="259"/>
      <c r="K30" s="259"/>
      <c r="L30" s="259"/>
      <c r="M30" s="259"/>
      <c r="N30" s="259"/>
      <c r="O30" s="259"/>
      <c r="P30" s="259"/>
      <c r="Q30" s="191"/>
    </row>
    <row r="31" spans="1:17" ht="24" x14ac:dyDescent="0.2">
      <c r="A31" s="122"/>
      <c r="B31" s="122"/>
      <c r="C31" s="194" t="s">
        <v>227</v>
      </c>
      <c r="D31" s="194"/>
      <c r="E31" s="113" t="s">
        <v>228</v>
      </c>
      <c r="F31" s="114"/>
      <c r="G31" s="114" t="s">
        <v>229</v>
      </c>
      <c r="H31" s="195"/>
      <c r="I31" s="114" t="s">
        <v>230</v>
      </c>
      <c r="J31" s="196"/>
      <c r="K31" s="196" t="s">
        <v>231</v>
      </c>
      <c r="L31" s="197"/>
      <c r="M31" s="113" t="s">
        <v>232</v>
      </c>
      <c r="N31" s="197"/>
      <c r="O31" s="111" t="s">
        <v>246</v>
      </c>
      <c r="P31" s="111" t="s">
        <v>160</v>
      </c>
      <c r="Q31" s="191"/>
    </row>
    <row r="32" spans="1:17" x14ac:dyDescent="0.2">
      <c r="A32" s="122">
        <v>5</v>
      </c>
      <c r="B32" s="122" t="s">
        <v>0</v>
      </c>
      <c r="C32" s="76">
        <f>'Year One'!J32</f>
        <v>0</v>
      </c>
      <c r="D32" s="125"/>
      <c r="E32" s="76">
        <f>'Year Two'!J32</f>
        <v>0</v>
      </c>
      <c r="F32" s="198"/>
      <c r="G32" s="76">
        <f>'Year Three'!J32</f>
        <v>0</v>
      </c>
      <c r="H32" s="47"/>
      <c r="I32" s="76">
        <f>'Year Four'!J32</f>
        <v>0</v>
      </c>
      <c r="J32" s="196"/>
      <c r="K32" s="76">
        <f>'Year Five'!J32</f>
        <v>0</v>
      </c>
      <c r="L32" s="197"/>
      <c r="M32" s="66">
        <f>C32+E32+G32+I32+K32</f>
        <v>0</v>
      </c>
      <c r="N32" s="197"/>
      <c r="O32" s="74">
        <f>M32</f>
        <v>0</v>
      </c>
      <c r="P32" s="119">
        <f>'Year One'!O32+'Year Two'!O32+'Year Three'!O32+'Year Four'!O32+'Year Five'!O32</f>
        <v>0</v>
      </c>
      <c r="Q32" s="191"/>
    </row>
    <row r="33" spans="1:17" x14ac:dyDescent="0.2">
      <c r="A33" s="122">
        <v>6</v>
      </c>
      <c r="B33" s="122" t="s">
        <v>0</v>
      </c>
      <c r="C33" s="76">
        <f>'Year One'!J33</f>
        <v>0</v>
      </c>
      <c r="D33" s="125"/>
      <c r="E33" s="76">
        <f>'Year Two'!J33</f>
        <v>0</v>
      </c>
      <c r="F33" s="198"/>
      <c r="G33" s="76">
        <f>'Year Three'!J33</f>
        <v>0</v>
      </c>
      <c r="H33" s="47"/>
      <c r="I33" s="76">
        <f>'Year Four'!J33</f>
        <v>0</v>
      </c>
      <c r="J33" s="196"/>
      <c r="K33" s="76">
        <f>'Year Five'!J33</f>
        <v>0</v>
      </c>
      <c r="L33" s="197"/>
      <c r="M33" s="66">
        <f>C33+E33+G33+I33+K33</f>
        <v>0</v>
      </c>
      <c r="N33" s="197"/>
      <c r="O33" s="74">
        <f>M33</f>
        <v>0</v>
      </c>
      <c r="P33" s="119">
        <f>'Year One'!O33+'Year Two'!O33+'Year Three'!O33+'Year Four'!O33+'Year Five'!O33</f>
        <v>0</v>
      </c>
      <c r="Q33" s="191"/>
    </row>
    <row r="34" spans="1:17" x14ac:dyDescent="0.2">
      <c r="A34" s="259"/>
      <c r="B34" s="259"/>
      <c r="C34" s="259"/>
      <c r="D34" s="259"/>
      <c r="E34" s="259"/>
      <c r="F34" s="259"/>
      <c r="G34" s="259"/>
      <c r="H34" s="259"/>
      <c r="I34" s="259"/>
      <c r="J34" s="259"/>
      <c r="K34" s="259"/>
      <c r="L34" s="259"/>
      <c r="M34" s="259"/>
      <c r="N34" s="259"/>
      <c r="O34" s="259"/>
      <c r="P34" s="259"/>
      <c r="Q34" s="191"/>
    </row>
    <row r="35" spans="1:17" x14ac:dyDescent="0.2">
      <c r="A35" s="181" t="s">
        <v>206</v>
      </c>
      <c r="B35" s="181"/>
      <c r="C35" s="180">
        <f>SUM(C26:C29,C32:C33)</f>
        <v>0</v>
      </c>
      <c r="D35" s="180"/>
      <c r="E35" s="180">
        <f t="shared" ref="E35:K35" si="9">SUM(E26:E29,E32:E33)</f>
        <v>0</v>
      </c>
      <c r="F35" s="180"/>
      <c r="G35" s="180">
        <f t="shared" si="9"/>
        <v>0</v>
      </c>
      <c r="H35" s="180"/>
      <c r="I35" s="180">
        <f t="shared" si="9"/>
        <v>0</v>
      </c>
      <c r="J35" s="180"/>
      <c r="K35" s="180">
        <f t="shared" si="9"/>
        <v>0</v>
      </c>
      <c r="L35" s="180"/>
      <c r="M35" s="75">
        <f>SUM(M26:M33)</f>
        <v>0</v>
      </c>
      <c r="N35" s="75"/>
      <c r="O35" s="67">
        <f>SUM(O26:O33)</f>
        <v>0</v>
      </c>
      <c r="P35" s="120">
        <f>SUM(P26:P33)</f>
        <v>0</v>
      </c>
      <c r="Q35" s="191"/>
    </row>
    <row r="36" spans="1:17" x14ac:dyDescent="0.2">
      <c r="A36" s="259"/>
      <c r="B36" s="259"/>
      <c r="C36" s="259"/>
      <c r="D36" s="259"/>
      <c r="E36" s="259"/>
      <c r="F36" s="259"/>
      <c r="G36" s="259"/>
      <c r="H36" s="259"/>
      <c r="I36" s="259"/>
      <c r="J36" s="259"/>
      <c r="K36" s="259"/>
      <c r="L36" s="259"/>
      <c r="M36" s="259"/>
      <c r="N36" s="259"/>
      <c r="O36" s="259"/>
      <c r="P36" s="259"/>
      <c r="Q36" s="191"/>
    </row>
    <row r="37" spans="1:17" ht="24" x14ac:dyDescent="0.2">
      <c r="A37" s="267"/>
      <c r="B37" s="279"/>
      <c r="C37" s="186" t="s">
        <v>207</v>
      </c>
      <c r="D37" s="187" t="s">
        <v>208</v>
      </c>
      <c r="E37" s="182" t="s">
        <v>209</v>
      </c>
      <c r="F37" s="183" t="s">
        <v>210</v>
      </c>
      <c r="G37" s="186" t="s">
        <v>211</v>
      </c>
      <c r="H37" s="187" t="s">
        <v>212</v>
      </c>
      <c r="I37" s="182" t="s">
        <v>213</v>
      </c>
      <c r="J37" s="183" t="s">
        <v>214</v>
      </c>
      <c r="K37" s="214" t="s">
        <v>215</v>
      </c>
      <c r="L37" s="187" t="s">
        <v>216</v>
      </c>
      <c r="M37" s="212" t="s">
        <v>217</v>
      </c>
      <c r="N37" s="215" t="s">
        <v>218</v>
      </c>
      <c r="O37" s="214" t="s">
        <v>246</v>
      </c>
      <c r="P37" s="111" t="s">
        <v>160</v>
      </c>
      <c r="Q37" s="191"/>
    </row>
    <row r="38" spans="1:17" x14ac:dyDescent="0.2">
      <c r="A38" s="181" t="s">
        <v>81</v>
      </c>
      <c r="B38" s="184"/>
      <c r="C38" s="218">
        <f t="shared" ref="C38:L38" si="10">+SUM(C14+C35+C23)</f>
        <v>0</v>
      </c>
      <c r="D38" s="226">
        <f t="shared" si="10"/>
        <v>0</v>
      </c>
      <c r="E38" s="213">
        <f t="shared" si="10"/>
        <v>0</v>
      </c>
      <c r="F38" s="225">
        <f t="shared" si="10"/>
        <v>0</v>
      </c>
      <c r="G38" s="218">
        <f t="shared" si="10"/>
        <v>0</v>
      </c>
      <c r="H38" s="226">
        <f t="shared" si="10"/>
        <v>0</v>
      </c>
      <c r="I38" s="213">
        <f t="shared" si="10"/>
        <v>0</v>
      </c>
      <c r="J38" s="225">
        <f t="shared" si="10"/>
        <v>0</v>
      </c>
      <c r="K38" s="218">
        <f t="shared" si="10"/>
        <v>0</v>
      </c>
      <c r="L38" s="226">
        <f t="shared" si="10"/>
        <v>0</v>
      </c>
      <c r="M38" s="213">
        <f>+SUM(M14+M35+M23)</f>
        <v>0</v>
      </c>
      <c r="N38" s="225">
        <f>+SUM(N14+N23)</f>
        <v>0</v>
      </c>
      <c r="O38" s="218">
        <f>+SUM(O14+O35+O23)</f>
        <v>0</v>
      </c>
      <c r="P38" s="120">
        <f>SUM(P35,P23,P14)</f>
        <v>0</v>
      </c>
      <c r="Q38" s="191"/>
    </row>
    <row r="39" spans="1:17" x14ac:dyDescent="0.2">
      <c r="A39" s="259"/>
      <c r="B39" s="259"/>
      <c r="C39" s="259"/>
      <c r="D39" s="259"/>
      <c r="E39" s="259"/>
      <c r="F39" s="259"/>
      <c r="G39" s="259"/>
      <c r="H39" s="259"/>
      <c r="I39" s="259"/>
      <c r="J39" s="259"/>
      <c r="K39" s="259"/>
      <c r="L39" s="259"/>
      <c r="M39" s="259"/>
      <c r="N39" s="259"/>
      <c r="O39" s="259"/>
      <c r="P39" s="259"/>
      <c r="Q39" s="191"/>
    </row>
    <row r="40" spans="1:17" ht="12" customHeight="1" x14ac:dyDescent="0.2">
      <c r="A40" s="122"/>
      <c r="B40" s="355" t="s">
        <v>233</v>
      </c>
      <c r="C40" s="355"/>
      <c r="D40" s="355"/>
      <c r="E40" s="355"/>
      <c r="F40" s="355"/>
      <c r="G40" s="355"/>
      <c r="H40" s="355"/>
      <c r="I40" s="355"/>
      <c r="J40" s="194" t="s">
        <v>234</v>
      </c>
      <c r="K40" s="194" t="s">
        <v>235</v>
      </c>
      <c r="L40" s="194" t="s">
        <v>236</v>
      </c>
      <c r="M40" s="194" t="s">
        <v>237</v>
      </c>
      <c r="N40" s="194" t="s">
        <v>238</v>
      </c>
      <c r="O40" s="115" t="s">
        <v>246</v>
      </c>
      <c r="P40" s="111" t="s">
        <v>160</v>
      </c>
      <c r="Q40" s="191"/>
    </row>
    <row r="41" spans="1:17" x14ac:dyDescent="0.2">
      <c r="A41" s="122">
        <v>1</v>
      </c>
      <c r="B41" s="122" t="s">
        <v>29</v>
      </c>
      <c r="C41" s="356"/>
      <c r="D41" s="356"/>
      <c r="E41" s="356"/>
      <c r="F41" s="356"/>
      <c r="G41" s="356"/>
      <c r="H41" s="356"/>
      <c r="I41" s="356"/>
      <c r="J41" s="76">
        <f>'Year One'!N40</f>
        <v>0</v>
      </c>
      <c r="K41" s="199">
        <f>'Year Two'!N40</f>
        <v>0</v>
      </c>
      <c r="L41" s="199">
        <f>'Year Three'!N40</f>
        <v>0</v>
      </c>
      <c r="M41" s="200">
        <f>'Year Four'!N40</f>
        <v>0</v>
      </c>
      <c r="N41" s="200">
        <f>'Year Five'!N40</f>
        <v>0</v>
      </c>
      <c r="O41" s="90">
        <f>SUM(J41:N41)</f>
        <v>0</v>
      </c>
      <c r="P41" s="119">
        <f>'Year One'!O40+'Year Two'!O40+'Year Three'!O40+'Year Four'!O40+'Year Five'!O40</f>
        <v>0</v>
      </c>
      <c r="Q41" s="191"/>
    </row>
    <row r="42" spans="1:17" x14ac:dyDescent="0.2">
      <c r="A42" s="259"/>
      <c r="B42" s="259"/>
      <c r="C42" s="259"/>
      <c r="D42" s="259"/>
      <c r="E42" s="259"/>
      <c r="F42" s="259"/>
      <c r="G42" s="259"/>
      <c r="H42" s="259"/>
      <c r="I42" s="259"/>
      <c r="J42" s="259"/>
      <c r="K42" s="259"/>
      <c r="L42" s="259"/>
      <c r="M42" s="259"/>
      <c r="N42" s="259"/>
      <c r="O42" s="259"/>
      <c r="P42" s="259"/>
      <c r="Q42" s="191"/>
    </row>
    <row r="43" spans="1:17" x14ac:dyDescent="0.2">
      <c r="A43" s="265" t="s">
        <v>82</v>
      </c>
      <c r="B43" s="265"/>
      <c r="C43" s="265"/>
      <c r="D43" s="265"/>
      <c r="E43" s="265"/>
      <c r="F43" s="265"/>
      <c r="G43" s="265"/>
      <c r="H43" s="265"/>
      <c r="I43" s="265"/>
      <c r="J43" s="265"/>
      <c r="K43" s="265"/>
      <c r="L43" s="265"/>
      <c r="M43" s="265"/>
      <c r="N43" s="265"/>
      <c r="O43" s="67">
        <f>O41</f>
        <v>0</v>
      </c>
      <c r="P43" s="120">
        <f>P41</f>
        <v>0</v>
      </c>
      <c r="Q43" s="191"/>
    </row>
    <row r="44" spans="1:17" x14ac:dyDescent="0.2">
      <c r="A44" s="259"/>
      <c r="B44" s="259"/>
      <c r="C44" s="259"/>
      <c r="D44" s="259"/>
      <c r="E44" s="259"/>
      <c r="F44" s="259"/>
      <c r="G44" s="259"/>
      <c r="H44" s="259"/>
      <c r="I44" s="259"/>
      <c r="J44" s="259"/>
      <c r="K44" s="259"/>
      <c r="L44" s="259"/>
      <c r="M44" s="259"/>
      <c r="N44" s="259"/>
      <c r="O44" s="259"/>
      <c r="P44" s="259"/>
      <c r="Q44" s="191"/>
    </row>
    <row r="45" spans="1:17" ht="12" customHeight="1" x14ac:dyDescent="0.2">
      <c r="A45" s="122"/>
      <c r="B45" s="308" t="s">
        <v>25</v>
      </c>
      <c r="C45" s="308"/>
      <c r="D45" s="308"/>
      <c r="E45" s="308"/>
      <c r="F45" s="308"/>
      <c r="G45" s="308"/>
      <c r="H45" s="308"/>
      <c r="I45" s="308"/>
      <c r="J45" s="194" t="s">
        <v>234</v>
      </c>
      <c r="K45" s="194" t="s">
        <v>235</v>
      </c>
      <c r="L45" s="194" t="s">
        <v>236</v>
      </c>
      <c r="M45" s="194" t="s">
        <v>237</v>
      </c>
      <c r="N45" s="194" t="s">
        <v>238</v>
      </c>
      <c r="O45" s="194" t="s">
        <v>246</v>
      </c>
      <c r="P45" s="111" t="s">
        <v>160</v>
      </c>
      <c r="Q45" s="191"/>
    </row>
    <row r="46" spans="1:17" ht="12" customHeight="1" x14ac:dyDescent="0.2">
      <c r="A46" s="122">
        <v>1</v>
      </c>
      <c r="B46" s="259" t="s">
        <v>18</v>
      </c>
      <c r="C46" s="259"/>
      <c r="D46" s="259"/>
      <c r="E46" s="259"/>
      <c r="F46" s="259"/>
      <c r="G46" s="259"/>
      <c r="H46" s="259"/>
      <c r="I46" s="259"/>
      <c r="J46" s="200">
        <f>'Year One'!N45</f>
        <v>0</v>
      </c>
      <c r="K46" s="200">
        <f>'Year Two'!N45</f>
        <v>0</v>
      </c>
      <c r="L46" s="200">
        <f>'Year Three'!N45</f>
        <v>0</v>
      </c>
      <c r="M46" s="200">
        <f>'Year Four'!N45</f>
        <v>0</v>
      </c>
      <c r="N46" s="200">
        <f>'Year Five'!N45</f>
        <v>0</v>
      </c>
      <c r="O46" s="74">
        <f>SUM(J46:N46)</f>
        <v>0</v>
      </c>
      <c r="P46" s="119">
        <f>'Year One'!O45+'Year Two'!O45+'Year Three'!O45+'Year Four'!O45+'Year Five'!O45</f>
        <v>0</v>
      </c>
      <c r="Q46" s="191"/>
    </row>
    <row r="47" spans="1:17" x14ac:dyDescent="0.2">
      <c r="A47" s="122">
        <v>2</v>
      </c>
      <c r="B47" s="259"/>
      <c r="C47" s="259"/>
      <c r="D47" s="259"/>
      <c r="E47" s="259"/>
      <c r="F47" s="259"/>
      <c r="G47" s="259"/>
      <c r="H47" s="259"/>
      <c r="I47" s="259"/>
      <c r="J47" s="200">
        <f>'Year One'!N46</f>
        <v>0</v>
      </c>
      <c r="K47" s="200">
        <f>'Year Two'!N46</f>
        <v>0</v>
      </c>
      <c r="L47" s="200">
        <f>'Year Three'!N46</f>
        <v>0</v>
      </c>
      <c r="M47" s="200">
        <f>'Year Four'!N46</f>
        <v>0</v>
      </c>
      <c r="N47" s="200">
        <f>'Year Five'!N46</f>
        <v>0</v>
      </c>
      <c r="O47" s="74">
        <f t="shared" ref="O47:O50" si="11">SUM(J47:N47)</f>
        <v>0</v>
      </c>
      <c r="P47" s="119">
        <f>'Year One'!O46+'Year Two'!O46+'Year Three'!O46+'Year Four'!O46+'Year Five'!O46</f>
        <v>0</v>
      </c>
      <c r="Q47" s="191"/>
    </row>
    <row r="48" spans="1:17" x14ac:dyDescent="0.2">
      <c r="A48" s="122">
        <v>3</v>
      </c>
      <c r="B48" s="259"/>
      <c r="C48" s="259"/>
      <c r="D48" s="259"/>
      <c r="E48" s="259"/>
      <c r="F48" s="259"/>
      <c r="G48" s="259"/>
      <c r="H48" s="259"/>
      <c r="I48" s="259"/>
      <c r="J48" s="200">
        <f>'Year One'!N47</f>
        <v>0</v>
      </c>
      <c r="K48" s="200">
        <f>'Year Two'!N47</f>
        <v>0</v>
      </c>
      <c r="L48" s="200">
        <f>'Year Three'!N47</f>
        <v>0</v>
      </c>
      <c r="M48" s="200">
        <f>'Year Four'!N47</f>
        <v>0</v>
      </c>
      <c r="N48" s="200">
        <f>'Year Five'!N47</f>
        <v>0</v>
      </c>
      <c r="O48" s="74">
        <f t="shared" si="11"/>
        <v>0</v>
      </c>
      <c r="P48" s="119">
        <f>'Year One'!O47+'Year Two'!O47+'Year Three'!O47+'Year Four'!O47+'Year Five'!O47</f>
        <v>0</v>
      </c>
      <c r="Q48" s="191"/>
    </row>
    <row r="49" spans="1:17" x14ac:dyDescent="0.2">
      <c r="A49" s="122">
        <v>4</v>
      </c>
      <c r="B49" s="259"/>
      <c r="C49" s="259"/>
      <c r="D49" s="259"/>
      <c r="E49" s="259"/>
      <c r="F49" s="259"/>
      <c r="G49" s="259"/>
      <c r="H49" s="259"/>
      <c r="I49" s="259"/>
      <c r="J49" s="200">
        <f>'Year One'!N48</f>
        <v>0</v>
      </c>
      <c r="K49" s="200">
        <f>'Year Two'!N48</f>
        <v>0</v>
      </c>
      <c r="L49" s="200">
        <f>'Year Three'!N48</f>
        <v>0</v>
      </c>
      <c r="M49" s="200">
        <f>'Year Four'!N48</f>
        <v>0</v>
      </c>
      <c r="N49" s="200">
        <f>'Year Five'!N48</f>
        <v>0</v>
      </c>
      <c r="O49" s="74">
        <f t="shared" si="11"/>
        <v>0</v>
      </c>
      <c r="P49" s="119">
        <f>'Year One'!O48+'Year Two'!O48+'Year Three'!O48+'Year Four'!O48+'Year Five'!O48</f>
        <v>0</v>
      </c>
      <c r="Q49" s="191"/>
    </row>
    <row r="50" spans="1:17" x14ac:dyDescent="0.2">
      <c r="A50" s="122">
        <v>5</v>
      </c>
      <c r="B50" s="259"/>
      <c r="C50" s="259"/>
      <c r="D50" s="259"/>
      <c r="E50" s="259"/>
      <c r="F50" s="259"/>
      <c r="G50" s="259"/>
      <c r="H50" s="259"/>
      <c r="I50" s="259"/>
      <c r="J50" s="200">
        <f>'Year One'!N49</f>
        <v>0</v>
      </c>
      <c r="K50" s="200">
        <f>'Year Two'!N49</f>
        <v>0</v>
      </c>
      <c r="L50" s="200">
        <f>'Year Three'!N49</f>
        <v>0</v>
      </c>
      <c r="M50" s="200">
        <f>'Year Four'!N49</f>
        <v>0</v>
      </c>
      <c r="N50" s="200">
        <f>'Year Five'!N49</f>
        <v>0</v>
      </c>
      <c r="O50" s="74">
        <f t="shared" si="11"/>
        <v>0</v>
      </c>
      <c r="P50" s="119">
        <f>'Year One'!O49+'Year Two'!O49+'Year Three'!O49+'Year Four'!O49+'Year Five'!O49</f>
        <v>0</v>
      </c>
      <c r="Q50" s="191"/>
    </row>
    <row r="51" spans="1:17" x14ac:dyDescent="0.2">
      <c r="A51" s="259"/>
      <c r="B51" s="259"/>
      <c r="C51" s="259"/>
      <c r="D51" s="259"/>
      <c r="E51" s="259"/>
      <c r="F51" s="259"/>
      <c r="G51" s="259"/>
      <c r="H51" s="259"/>
      <c r="I51" s="259"/>
      <c r="J51" s="259"/>
      <c r="K51" s="259"/>
      <c r="L51" s="259"/>
      <c r="M51" s="259"/>
      <c r="N51" s="259"/>
      <c r="O51" s="259"/>
      <c r="P51" s="259"/>
      <c r="Q51" s="191"/>
    </row>
    <row r="52" spans="1:17" x14ac:dyDescent="0.2">
      <c r="A52" s="265" t="s">
        <v>83</v>
      </c>
      <c r="B52" s="265"/>
      <c r="C52" s="265"/>
      <c r="D52" s="265"/>
      <c r="E52" s="265"/>
      <c r="F52" s="265"/>
      <c r="G52" s="265"/>
      <c r="H52" s="265"/>
      <c r="I52" s="265"/>
      <c r="J52" s="201">
        <f>SUM(J46:J50)</f>
        <v>0</v>
      </c>
      <c r="K52" s="201">
        <f t="shared" ref="K52:N52" si="12">SUM(K46:K50)</f>
        <v>0</v>
      </c>
      <c r="L52" s="201">
        <f t="shared" si="12"/>
        <v>0</v>
      </c>
      <c r="M52" s="201">
        <f t="shared" si="12"/>
        <v>0</v>
      </c>
      <c r="N52" s="201">
        <f t="shared" si="12"/>
        <v>0</v>
      </c>
      <c r="O52" s="67">
        <f>SUM(O46:O50)</f>
        <v>0</v>
      </c>
      <c r="P52" s="120">
        <f>SUM(P46:P50)</f>
        <v>0</v>
      </c>
      <c r="Q52" s="191"/>
    </row>
    <row r="53" spans="1:17" x14ac:dyDescent="0.2">
      <c r="A53" s="259"/>
      <c r="B53" s="259"/>
      <c r="C53" s="259"/>
      <c r="D53" s="259"/>
      <c r="E53" s="259"/>
      <c r="F53" s="259"/>
      <c r="G53" s="259"/>
      <c r="H53" s="259"/>
      <c r="I53" s="259"/>
      <c r="J53" s="259"/>
      <c r="K53" s="259"/>
      <c r="L53" s="259"/>
      <c r="M53" s="259"/>
      <c r="N53" s="259"/>
      <c r="O53" s="259"/>
      <c r="P53" s="259"/>
      <c r="Q53" s="191"/>
    </row>
    <row r="54" spans="1:17" x14ac:dyDescent="0.2">
      <c r="A54" s="122"/>
      <c r="B54" s="308" t="s">
        <v>9</v>
      </c>
      <c r="C54" s="308"/>
      <c r="D54" s="308"/>
      <c r="E54" s="308"/>
      <c r="F54" s="308"/>
      <c r="G54" s="308"/>
      <c r="H54" s="308"/>
      <c r="I54" s="308"/>
      <c r="J54" s="194" t="s">
        <v>234</v>
      </c>
      <c r="K54" s="194" t="s">
        <v>235</v>
      </c>
      <c r="L54" s="194" t="s">
        <v>236</v>
      </c>
      <c r="M54" s="194" t="s">
        <v>237</v>
      </c>
      <c r="N54" s="194" t="s">
        <v>238</v>
      </c>
      <c r="O54" s="194" t="s">
        <v>246</v>
      </c>
      <c r="P54" s="111" t="s">
        <v>160</v>
      </c>
      <c r="Q54" s="191"/>
    </row>
    <row r="55" spans="1:17" x14ac:dyDescent="0.2">
      <c r="A55" s="122">
        <v>1</v>
      </c>
      <c r="B55" s="259" t="s">
        <v>1</v>
      </c>
      <c r="C55" s="259"/>
      <c r="D55" s="259"/>
      <c r="E55" s="259"/>
      <c r="F55" s="259"/>
      <c r="G55" s="259"/>
      <c r="H55" s="259"/>
      <c r="I55" s="259"/>
      <c r="J55" s="200">
        <f>'Year One'!N54</f>
        <v>0</v>
      </c>
      <c r="K55" s="200">
        <f>'Year Two'!N54</f>
        <v>0</v>
      </c>
      <c r="L55" s="200">
        <f>'Year Three'!N54</f>
        <v>0</v>
      </c>
      <c r="M55" s="200">
        <f>'Year Four'!N54</f>
        <v>0</v>
      </c>
      <c r="N55" s="200">
        <f>'Year Five'!N54</f>
        <v>0</v>
      </c>
      <c r="O55" s="74">
        <f>SUM(J55:N55)</f>
        <v>0</v>
      </c>
      <c r="P55" s="119">
        <f>'Year One'!O54+'Year Two'!O54+'Year Three'!O54+'Year Four'!O54+'Year Five'!O54</f>
        <v>0</v>
      </c>
      <c r="Q55" s="191"/>
    </row>
    <row r="56" spans="1:17" x14ac:dyDescent="0.2">
      <c r="A56" s="122">
        <v>2</v>
      </c>
      <c r="B56" s="259" t="s">
        <v>7</v>
      </c>
      <c r="C56" s="259"/>
      <c r="D56" s="259"/>
      <c r="E56" s="259"/>
      <c r="F56" s="259"/>
      <c r="G56" s="259"/>
      <c r="H56" s="259"/>
      <c r="I56" s="259"/>
      <c r="J56" s="200">
        <f>'Year One'!N55</f>
        <v>0</v>
      </c>
      <c r="K56" s="200">
        <f>'Year Two'!N55</f>
        <v>0</v>
      </c>
      <c r="L56" s="200">
        <f>'Year Three'!N55</f>
        <v>0</v>
      </c>
      <c r="M56" s="200">
        <f>'Year Four'!N55</f>
        <v>0</v>
      </c>
      <c r="N56" s="200">
        <f>'Year Five'!N55</f>
        <v>0</v>
      </c>
      <c r="O56" s="74">
        <f>SUM(J56:N56)</f>
        <v>0</v>
      </c>
      <c r="P56" s="119">
        <f>'Year One'!O55+'Year Two'!O55+'Year Three'!O55+'Year Four'!O55+'Year Five'!O55</f>
        <v>0</v>
      </c>
      <c r="Q56" s="191"/>
    </row>
    <row r="57" spans="1:17" x14ac:dyDescent="0.2">
      <c r="A57" s="315"/>
      <c r="B57" s="315"/>
      <c r="C57" s="315"/>
      <c r="D57" s="315"/>
      <c r="E57" s="315"/>
      <c r="F57" s="315"/>
      <c r="G57" s="315"/>
      <c r="H57" s="315"/>
      <c r="I57" s="315"/>
      <c r="J57" s="315"/>
      <c r="K57" s="315"/>
      <c r="L57" s="315"/>
      <c r="M57" s="315"/>
      <c r="N57" s="315"/>
      <c r="O57" s="315"/>
      <c r="P57" s="315"/>
      <c r="Q57" s="191"/>
    </row>
    <row r="58" spans="1:17" x14ac:dyDescent="0.2">
      <c r="A58" s="265" t="s">
        <v>84</v>
      </c>
      <c r="B58" s="265"/>
      <c r="C58" s="265"/>
      <c r="D58" s="265"/>
      <c r="E58" s="265"/>
      <c r="F58" s="265"/>
      <c r="G58" s="265"/>
      <c r="H58" s="265"/>
      <c r="I58" s="265"/>
      <c r="J58" s="201">
        <f>SUM(J55:J56)</f>
        <v>0</v>
      </c>
      <c r="K58" s="201">
        <f t="shared" ref="K58:O58" si="13">SUM(K55:K56)</f>
        <v>0</v>
      </c>
      <c r="L58" s="201">
        <f t="shared" si="13"/>
        <v>0</v>
      </c>
      <c r="M58" s="201">
        <f t="shared" si="13"/>
        <v>0</v>
      </c>
      <c r="N58" s="201">
        <f t="shared" si="13"/>
        <v>0</v>
      </c>
      <c r="O58" s="201">
        <f t="shared" si="13"/>
        <v>0</v>
      </c>
      <c r="P58" s="120">
        <f>SUM(P55:P56)</f>
        <v>0</v>
      </c>
      <c r="Q58" s="191"/>
    </row>
    <row r="59" spans="1:17" x14ac:dyDescent="0.2">
      <c r="A59" s="259"/>
      <c r="B59" s="259"/>
      <c r="C59" s="259"/>
      <c r="D59" s="259"/>
      <c r="E59" s="259"/>
      <c r="F59" s="259"/>
      <c r="G59" s="259"/>
      <c r="H59" s="259"/>
      <c r="I59" s="259"/>
      <c r="J59" s="259"/>
      <c r="K59" s="259"/>
      <c r="L59" s="259"/>
      <c r="M59" s="259"/>
      <c r="N59" s="259"/>
      <c r="O59" s="259"/>
      <c r="P59" s="259"/>
      <c r="Q59" s="191"/>
    </row>
    <row r="60" spans="1:17" x14ac:dyDescent="0.2">
      <c r="A60" s="122"/>
      <c r="B60" s="308" t="s">
        <v>27</v>
      </c>
      <c r="C60" s="308"/>
      <c r="D60" s="308"/>
      <c r="E60" s="308"/>
      <c r="F60" s="308"/>
      <c r="G60" s="308"/>
      <c r="H60" s="308"/>
      <c r="I60" s="308"/>
      <c r="J60" s="194" t="s">
        <v>234</v>
      </c>
      <c r="K60" s="194" t="s">
        <v>235</v>
      </c>
      <c r="L60" s="194" t="s">
        <v>236</v>
      </c>
      <c r="M60" s="194" t="s">
        <v>237</v>
      </c>
      <c r="N60" s="194" t="s">
        <v>238</v>
      </c>
      <c r="O60" s="194" t="s">
        <v>246</v>
      </c>
      <c r="P60" s="111" t="s">
        <v>160</v>
      </c>
      <c r="Q60" s="191"/>
    </row>
    <row r="61" spans="1:17" x14ac:dyDescent="0.2">
      <c r="A61" s="122">
        <v>1</v>
      </c>
      <c r="B61" s="259" t="s">
        <v>8</v>
      </c>
      <c r="C61" s="259"/>
      <c r="D61" s="259"/>
      <c r="E61" s="259"/>
      <c r="F61" s="259"/>
      <c r="G61" s="259"/>
      <c r="H61" s="259"/>
      <c r="I61" s="259"/>
      <c r="J61" s="200">
        <f>'Year One'!N60</f>
        <v>0</v>
      </c>
      <c r="K61" s="200">
        <f>'Year Two'!N60</f>
        <v>0</v>
      </c>
      <c r="L61" s="200">
        <f>'Year Three'!N60</f>
        <v>0</v>
      </c>
      <c r="M61" s="200">
        <f>'Year Four'!N60</f>
        <v>0</v>
      </c>
      <c r="N61" s="200">
        <f>'Year Five'!N60</f>
        <v>0</v>
      </c>
      <c r="O61" s="62">
        <f>SUM(J61:N61)</f>
        <v>0</v>
      </c>
      <c r="P61" s="119">
        <f>'Year One'!O60+'Year Two'!O60+'Year Three'!O60+'Year Four'!O60+'Year Five'!O60</f>
        <v>0</v>
      </c>
      <c r="Q61" s="191"/>
    </row>
    <row r="62" spans="1:17" x14ac:dyDescent="0.2">
      <c r="A62" s="122">
        <v>2</v>
      </c>
      <c r="B62" s="259" t="s">
        <v>239</v>
      </c>
      <c r="C62" s="259"/>
      <c r="D62" s="259"/>
      <c r="E62" s="259"/>
      <c r="F62" s="259"/>
      <c r="G62" s="259"/>
      <c r="H62" s="259"/>
      <c r="I62" s="259"/>
      <c r="J62" s="200">
        <f>'Year One'!N61</f>
        <v>0</v>
      </c>
      <c r="K62" s="200">
        <f>'Year Two'!N61</f>
        <v>0</v>
      </c>
      <c r="L62" s="200">
        <f>'Year Three'!N61</f>
        <v>0</v>
      </c>
      <c r="M62" s="200">
        <f>'Year Four'!N61</f>
        <v>0</v>
      </c>
      <c r="N62" s="200">
        <f>'Year Five'!N61</f>
        <v>0</v>
      </c>
      <c r="O62" s="62">
        <f t="shared" ref="O62:O64" si="14">SUM(J62:N62)</f>
        <v>0</v>
      </c>
      <c r="P62" s="119">
        <f>'Year One'!O61+'Year Two'!O61+'Year Three'!O61+'Year Four'!O61+'Year Five'!O61</f>
        <v>0</v>
      </c>
      <c r="Q62" s="191"/>
    </row>
    <row r="63" spans="1:17" x14ac:dyDescent="0.2">
      <c r="A63" s="122">
        <v>3</v>
      </c>
      <c r="B63" s="259" t="s">
        <v>10</v>
      </c>
      <c r="C63" s="259"/>
      <c r="D63" s="259"/>
      <c r="E63" s="259"/>
      <c r="F63" s="259"/>
      <c r="G63" s="259"/>
      <c r="H63" s="259"/>
      <c r="I63" s="259"/>
      <c r="J63" s="200">
        <f>'Year One'!N62</f>
        <v>0</v>
      </c>
      <c r="K63" s="200">
        <f>'Year Two'!N62</f>
        <v>0</v>
      </c>
      <c r="L63" s="200">
        <f>'Year Three'!N62</f>
        <v>0</v>
      </c>
      <c r="M63" s="200">
        <f>'Year Four'!N62</f>
        <v>0</v>
      </c>
      <c r="N63" s="200">
        <f>'Year Five'!N62</f>
        <v>0</v>
      </c>
      <c r="O63" s="62">
        <f t="shared" si="14"/>
        <v>0</v>
      </c>
      <c r="P63" s="119">
        <f>'Year One'!O62+'Year Two'!O62+'Year Three'!O62+'Year Four'!O62+'Year Five'!O62</f>
        <v>0</v>
      </c>
      <c r="Q63" s="191"/>
    </row>
    <row r="64" spans="1:17" x14ac:dyDescent="0.2">
      <c r="A64" s="122">
        <v>4</v>
      </c>
      <c r="B64" s="259" t="s">
        <v>100</v>
      </c>
      <c r="C64" s="259"/>
      <c r="D64" s="259"/>
      <c r="E64" s="259"/>
      <c r="F64" s="259"/>
      <c r="G64" s="259"/>
      <c r="H64" s="259"/>
      <c r="I64" s="259"/>
      <c r="J64" s="200">
        <f>'Year One'!N63</f>
        <v>0</v>
      </c>
      <c r="K64" s="200">
        <f>'Year Two'!N63</f>
        <v>0</v>
      </c>
      <c r="L64" s="200">
        <f>'Year Three'!N63</f>
        <v>0</v>
      </c>
      <c r="M64" s="200">
        <f>'Year Four'!N63</f>
        <v>0</v>
      </c>
      <c r="N64" s="200">
        <f>'Year Five'!N63</f>
        <v>0</v>
      </c>
      <c r="O64" s="62">
        <f t="shared" si="14"/>
        <v>0</v>
      </c>
      <c r="P64" s="119">
        <f>'Year One'!O63+'Year Two'!O63+'Year Three'!O63+'Year Four'!O63+'Year Five'!O63</f>
        <v>0</v>
      </c>
      <c r="Q64" s="191"/>
    </row>
    <row r="65" spans="1:17" x14ac:dyDescent="0.2">
      <c r="A65" s="259"/>
      <c r="B65" s="259"/>
      <c r="C65" s="259"/>
      <c r="D65" s="259"/>
      <c r="E65" s="259"/>
      <c r="F65" s="259"/>
      <c r="G65" s="259"/>
      <c r="H65" s="259"/>
      <c r="I65" s="259"/>
      <c r="J65" s="259"/>
      <c r="K65" s="259"/>
      <c r="L65" s="259"/>
      <c r="M65" s="259"/>
      <c r="N65" s="259"/>
      <c r="O65" s="259"/>
      <c r="P65" s="259"/>
      <c r="Q65" s="191"/>
    </row>
    <row r="66" spans="1:17" x14ac:dyDescent="0.2">
      <c r="A66" s="265" t="s">
        <v>85</v>
      </c>
      <c r="B66" s="265"/>
      <c r="C66" s="265"/>
      <c r="D66" s="265"/>
      <c r="E66" s="265"/>
      <c r="F66" s="265"/>
      <c r="G66" s="265"/>
      <c r="H66" s="265"/>
      <c r="I66" s="265"/>
      <c r="J66" s="201">
        <f>SUM(J61:J64)</f>
        <v>0</v>
      </c>
      <c r="K66" s="201">
        <f t="shared" ref="K66:O66" si="15">SUM(K61:K64)</f>
        <v>0</v>
      </c>
      <c r="L66" s="201">
        <f t="shared" si="15"/>
        <v>0</v>
      </c>
      <c r="M66" s="201">
        <f t="shared" si="15"/>
        <v>0</v>
      </c>
      <c r="N66" s="201">
        <f t="shared" si="15"/>
        <v>0</v>
      </c>
      <c r="O66" s="201">
        <f t="shared" si="15"/>
        <v>0</v>
      </c>
      <c r="P66" s="120">
        <f>SUM(P61:P64)</f>
        <v>0</v>
      </c>
      <c r="Q66" s="191"/>
    </row>
    <row r="67" spans="1:17" x14ac:dyDescent="0.2">
      <c r="A67" s="267"/>
      <c r="B67" s="267"/>
      <c r="C67" s="267"/>
      <c r="D67" s="267"/>
      <c r="E67" s="267"/>
      <c r="F67" s="267"/>
      <c r="G67" s="267"/>
      <c r="H67" s="267"/>
      <c r="I67" s="267"/>
      <c r="J67" s="267"/>
      <c r="K67" s="267"/>
      <c r="L67" s="267"/>
      <c r="M67" s="267"/>
      <c r="N67" s="267"/>
      <c r="O67" s="267"/>
      <c r="P67" s="267"/>
      <c r="Q67" s="191"/>
    </row>
    <row r="68" spans="1:17" x14ac:dyDescent="0.2">
      <c r="A68" s="122"/>
      <c r="B68" s="308" t="s">
        <v>3</v>
      </c>
      <c r="C68" s="308"/>
      <c r="D68" s="308"/>
      <c r="E68" s="308"/>
      <c r="F68" s="308"/>
      <c r="G68" s="308"/>
      <c r="H68" s="308"/>
      <c r="I68" s="308"/>
      <c r="J68" s="194" t="s">
        <v>234</v>
      </c>
      <c r="K68" s="194" t="s">
        <v>235</v>
      </c>
      <c r="L68" s="194" t="s">
        <v>236</v>
      </c>
      <c r="M68" s="194" t="s">
        <v>237</v>
      </c>
      <c r="N68" s="194" t="s">
        <v>238</v>
      </c>
      <c r="O68" s="194" t="s">
        <v>246</v>
      </c>
      <c r="P68" s="111" t="s">
        <v>160</v>
      </c>
      <c r="Q68" s="191"/>
    </row>
    <row r="69" spans="1:17" ht="12.75" customHeight="1" x14ac:dyDescent="0.2">
      <c r="A69" s="122">
        <v>1</v>
      </c>
      <c r="B69" s="267" t="s">
        <v>18</v>
      </c>
      <c r="C69" s="267"/>
      <c r="D69" s="267"/>
      <c r="E69" s="267"/>
      <c r="F69" s="267"/>
      <c r="G69" s="267"/>
      <c r="H69" s="267"/>
      <c r="I69" s="267"/>
      <c r="J69" s="200">
        <f>'Year One'!N68</f>
        <v>0</v>
      </c>
      <c r="K69" s="200">
        <f>'Year Two'!N68</f>
        <v>0</v>
      </c>
      <c r="L69" s="200">
        <f>'Year Three'!N68</f>
        <v>0</v>
      </c>
      <c r="M69" s="200">
        <f>'Year Four'!N68</f>
        <v>0</v>
      </c>
      <c r="N69" s="200">
        <f>'Year Five'!N68</f>
        <v>0</v>
      </c>
      <c r="O69" s="62">
        <f>SUM(J69:N69)</f>
        <v>0</v>
      </c>
      <c r="P69" s="119">
        <f>'Year One'!O68+'Year Two'!O68+'Year Three'!O68+'Year Four'!O68+'Year Five'!O68</f>
        <v>0</v>
      </c>
      <c r="Q69" s="191"/>
    </row>
    <row r="70" spans="1:17" x14ac:dyDescent="0.2">
      <c r="A70" s="122">
        <v>2</v>
      </c>
      <c r="B70" s="267"/>
      <c r="C70" s="267"/>
      <c r="D70" s="267"/>
      <c r="E70" s="267"/>
      <c r="F70" s="267"/>
      <c r="G70" s="267"/>
      <c r="H70" s="267"/>
      <c r="I70" s="267"/>
      <c r="J70" s="200">
        <f>'Year One'!N69</f>
        <v>0</v>
      </c>
      <c r="K70" s="200">
        <f>'Year Two'!N69</f>
        <v>0</v>
      </c>
      <c r="L70" s="200">
        <f>'Year Three'!N69</f>
        <v>0</v>
      </c>
      <c r="M70" s="200">
        <f>'Year Four'!N69</f>
        <v>0</v>
      </c>
      <c r="N70" s="200">
        <f>'Year Five'!N69</f>
        <v>0</v>
      </c>
      <c r="O70" s="62">
        <f t="shared" ref="O70:O72" si="16">SUM(J70:N70)</f>
        <v>0</v>
      </c>
      <c r="P70" s="119">
        <f>'Year One'!O69+'Year Two'!O69+'Year Three'!O69+'Year Four'!O69+'Year Five'!O69</f>
        <v>0</v>
      </c>
      <c r="Q70" s="191"/>
    </row>
    <row r="71" spans="1:17" x14ac:dyDescent="0.2">
      <c r="A71" s="122">
        <v>3</v>
      </c>
      <c r="B71" s="267"/>
      <c r="C71" s="267"/>
      <c r="D71" s="267"/>
      <c r="E71" s="267"/>
      <c r="F71" s="267"/>
      <c r="G71" s="267"/>
      <c r="H71" s="267"/>
      <c r="I71" s="267"/>
      <c r="J71" s="200">
        <f>'Year One'!N70</f>
        <v>0</v>
      </c>
      <c r="K71" s="200">
        <f>'Year Two'!N70</f>
        <v>0</v>
      </c>
      <c r="L71" s="200">
        <f>'Year Three'!N70</f>
        <v>0</v>
      </c>
      <c r="M71" s="200">
        <f>'Year Four'!N70</f>
        <v>0</v>
      </c>
      <c r="N71" s="200">
        <f>'Year Five'!N70</f>
        <v>0</v>
      </c>
      <c r="O71" s="62">
        <f t="shared" si="16"/>
        <v>0</v>
      </c>
      <c r="P71" s="119">
        <f>'Year One'!O70+'Year Two'!O70+'Year Three'!O70+'Year Four'!O70+'Year Five'!O70</f>
        <v>0</v>
      </c>
      <c r="Q71" s="191"/>
    </row>
    <row r="72" spans="1:17" x14ac:dyDescent="0.2">
      <c r="A72" s="122">
        <v>4</v>
      </c>
      <c r="B72" s="267"/>
      <c r="C72" s="267"/>
      <c r="D72" s="267"/>
      <c r="E72" s="267"/>
      <c r="F72" s="267"/>
      <c r="G72" s="267"/>
      <c r="H72" s="267"/>
      <c r="I72" s="267"/>
      <c r="J72" s="200">
        <f>'Year One'!N71</f>
        <v>0</v>
      </c>
      <c r="K72" s="200">
        <f>'Year Two'!N71</f>
        <v>0</v>
      </c>
      <c r="L72" s="200">
        <f>'Year Three'!N71</f>
        <v>0</v>
      </c>
      <c r="M72" s="200">
        <f>'Year Four'!N71</f>
        <v>0</v>
      </c>
      <c r="N72" s="200">
        <f>'Year Five'!N71</f>
        <v>0</v>
      </c>
      <c r="O72" s="62">
        <f t="shared" si="16"/>
        <v>0</v>
      </c>
      <c r="P72" s="119">
        <f>'Year One'!O71+'Year Two'!O71+'Year Three'!O71+'Year Four'!O71+'Year Five'!O71</f>
        <v>0</v>
      </c>
      <c r="Q72" s="191"/>
    </row>
    <row r="73" spans="1:17" x14ac:dyDescent="0.2">
      <c r="A73" s="259"/>
      <c r="B73" s="259"/>
      <c r="C73" s="259"/>
      <c r="D73" s="259"/>
      <c r="E73" s="259"/>
      <c r="F73" s="259"/>
      <c r="G73" s="259"/>
      <c r="H73" s="259"/>
      <c r="I73" s="259"/>
      <c r="J73" s="259"/>
      <c r="K73" s="259"/>
      <c r="L73" s="259"/>
      <c r="M73" s="259"/>
      <c r="N73" s="259"/>
      <c r="O73" s="259"/>
      <c r="P73" s="259"/>
      <c r="Q73" s="191"/>
    </row>
    <row r="74" spans="1:17" x14ac:dyDescent="0.2">
      <c r="A74" s="265" t="s">
        <v>104</v>
      </c>
      <c r="B74" s="265"/>
      <c r="C74" s="265"/>
      <c r="D74" s="265"/>
      <c r="E74" s="265"/>
      <c r="F74" s="265"/>
      <c r="G74" s="265"/>
      <c r="H74" s="265"/>
      <c r="I74" s="265"/>
      <c r="J74" s="201">
        <f>SUM(J69:J72)</f>
        <v>0</v>
      </c>
      <c r="K74" s="201">
        <f t="shared" ref="K74:O74" si="17">SUM(K69:K72)</f>
        <v>0</v>
      </c>
      <c r="L74" s="201">
        <f t="shared" si="17"/>
        <v>0</v>
      </c>
      <c r="M74" s="201">
        <f t="shared" si="17"/>
        <v>0</v>
      </c>
      <c r="N74" s="201">
        <f t="shared" si="17"/>
        <v>0</v>
      </c>
      <c r="O74" s="201">
        <f t="shared" si="17"/>
        <v>0</v>
      </c>
      <c r="P74" s="120">
        <f>SUM(P69:P72)</f>
        <v>0</v>
      </c>
      <c r="Q74" s="191"/>
    </row>
    <row r="75" spans="1:17" x14ac:dyDescent="0.2">
      <c r="A75" s="267"/>
      <c r="B75" s="267"/>
      <c r="C75" s="267"/>
      <c r="D75" s="267"/>
      <c r="E75" s="267"/>
      <c r="F75" s="267"/>
      <c r="G75" s="267"/>
      <c r="H75" s="267"/>
      <c r="I75" s="267"/>
      <c r="J75" s="267"/>
      <c r="K75" s="267"/>
      <c r="L75" s="267"/>
      <c r="M75" s="267"/>
      <c r="N75" s="267"/>
      <c r="O75" s="267"/>
      <c r="P75" s="267"/>
      <c r="Q75" s="191"/>
    </row>
    <row r="76" spans="1:17" x14ac:dyDescent="0.2">
      <c r="A76" s="122"/>
      <c r="B76" s="308" t="s">
        <v>26</v>
      </c>
      <c r="C76" s="308"/>
      <c r="D76" s="308"/>
      <c r="E76" s="308"/>
      <c r="F76" s="308"/>
      <c r="G76" s="308"/>
      <c r="H76" s="308"/>
      <c r="I76" s="308"/>
      <c r="J76" s="194" t="s">
        <v>234</v>
      </c>
      <c r="K76" s="194" t="s">
        <v>235</v>
      </c>
      <c r="L76" s="194" t="s">
        <v>236</v>
      </c>
      <c r="M76" s="194" t="s">
        <v>237</v>
      </c>
      <c r="N76" s="194" t="s">
        <v>238</v>
      </c>
      <c r="O76" s="194" t="s">
        <v>246</v>
      </c>
      <c r="P76" s="111" t="s">
        <v>160</v>
      </c>
      <c r="Q76" s="191"/>
    </row>
    <row r="77" spans="1:17" x14ac:dyDescent="0.2">
      <c r="A77" s="122">
        <v>1</v>
      </c>
      <c r="B77" s="259" t="str">
        <f>'Year One'!B76</f>
        <v>Computer Services</v>
      </c>
      <c r="C77" s="259"/>
      <c r="D77" s="259"/>
      <c r="E77" s="259"/>
      <c r="F77" s="259"/>
      <c r="G77" s="259"/>
      <c r="H77" s="259"/>
      <c r="I77" s="259"/>
      <c r="J77" s="200">
        <f>'Year One'!N76</f>
        <v>0</v>
      </c>
      <c r="K77" s="200">
        <f>'Year Two'!N76</f>
        <v>0</v>
      </c>
      <c r="L77" s="200">
        <f>'Year Three'!N76</f>
        <v>0</v>
      </c>
      <c r="M77" s="200">
        <f>'Year Four'!N76</f>
        <v>0</v>
      </c>
      <c r="N77" s="200">
        <f>'Year Five'!N76</f>
        <v>0</v>
      </c>
      <c r="O77" s="62">
        <f>SUM(J77:N77)</f>
        <v>0</v>
      </c>
      <c r="P77" s="119">
        <f>'Year One'!O76+'Year Two'!O76+'Year Three'!O76+'Year Four'!O76+'Year Five'!O76</f>
        <v>0</v>
      </c>
      <c r="Q77" s="191"/>
    </row>
    <row r="78" spans="1:17" x14ac:dyDescent="0.2">
      <c r="A78" s="122">
        <v>2</v>
      </c>
      <c r="B78" s="259" t="str">
        <f>'Year One'!B77</f>
        <v>Software</v>
      </c>
      <c r="C78" s="259"/>
      <c r="D78" s="259"/>
      <c r="E78" s="259"/>
      <c r="F78" s="259"/>
      <c r="G78" s="259"/>
      <c r="H78" s="259"/>
      <c r="I78" s="259"/>
      <c r="J78" s="200">
        <f>'Year One'!N77</f>
        <v>0</v>
      </c>
      <c r="K78" s="200">
        <f>'Year Two'!N77</f>
        <v>0</v>
      </c>
      <c r="L78" s="200">
        <f>'Year Three'!N77</f>
        <v>0</v>
      </c>
      <c r="M78" s="200">
        <f>'Year Four'!N77</f>
        <v>0</v>
      </c>
      <c r="N78" s="200">
        <f>'Year Five'!N77</f>
        <v>0</v>
      </c>
      <c r="O78" s="62">
        <f t="shared" ref="O78:O88" si="18">SUM(J78:N78)</f>
        <v>0</v>
      </c>
      <c r="P78" s="119">
        <f>'Year One'!O77+'Year Two'!O77+'Year Three'!O77+'Year Four'!O77+'Year Five'!O77</f>
        <v>0</v>
      </c>
      <c r="Q78" s="191"/>
    </row>
    <row r="79" spans="1:17" x14ac:dyDescent="0.2">
      <c r="A79" s="122">
        <v>3</v>
      </c>
      <c r="B79" s="259" t="str">
        <f>'Year One'!B78</f>
        <v>Publication Costs</v>
      </c>
      <c r="C79" s="259"/>
      <c r="D79" s="259"/>
      <c r="E79" s="259"/>
      <c r="F79" s="259"/>
      <c r="G79" s="259"/>
      <c r="H79" s="259"/>
      <c r="I79" s="259"/>
      <c r="J79" s="200">
        <f>'Year One'!N78</f>
        <v>0</v>
      </c>
      <c r="K79" s="200">
        <f>'Year Two'!N78</f>
        <v>0</v>
      </c>
      <c r="L79" s="200">
        <f>'Year Three'!N78</f>
        <v>0</v>
      </c>
      <c r="M79" s="200">
        <f>'Year Four'!N78</f>
        <v>0</v>
      </c>
      <c r="N79" s="200">
        <f>'Year Five'!N78</f>
        <v>0</v>
      </c>
      <c r="O79" s="62">
        <f t="shared" si="18"/>
        <v>0</v>
      </c>
      <c r="P79" s="119">
        <f>'Year One'!O78+'Year Two'!O78+'Year Three'!O78+'Year Four'!O78+'Year Five'!O78</f>
        <v>0</v>
      </c>
      <c r="Q79" s="191"/>
    </row>
    <row r="80" spans="1:17" x14ac:dyDescent="0.2">
      <c r="A80" s="122">
        <v>4</v>
      </c>
      <c r="B80" s="259" t="str">
        <f>'Year One'!B79</f>
        <v>Copying</v>
      </c>
      <c r="C80" s="259"/>
      <c r="D80" s="259"/>
      <c r="E80" s="259"/>
      <c r="F80" s="259"/>
      <c r="G80" s="259"/>
      <c r="H80" s="259"/>
      <c r="I80" s="259"/>
      <c r="J80" s="200">
        <f>'Year One'!N79</f>
        <v>0</v>
      </c>
      <c r="K80" s="200">
        <f>'Year Two'!N79</f>
        <v>0</v>
      </c>
      <c r="L80" s="200">
        <f>'Year Three'!N79</f>
        <v>0</v>
      </c>
      <c r="M80" s="200">
        <f>'Year Four'!N79</f>
        <v>0</v>
      </c>
      <c r="N80" s="200">
        <f>'Year Five'!N79</f>
        <v>0</v>
      </c>
      <c r="O80" s="62">
        <f t="shared" si="18"/>
        <v>0</v>
      </c>
      <c r="P80" s="119">
        <f>'Year One'!O79+'Year Two'!O79+'Year Three'!O79+'Year Four'!O79+'Year Five'!O79</f>
        <v>0</v>
      </c>
      <c r="Q80" s="191"/>
    </row>
    <row r="81" spans="1:17" x14ac:dyDescent="0.2">
      <c r="A81" s="122">
        <v>5</v>
      </c>
      <c r="B81" s="259" t="str">
        <f>'Year One'!B80</f>
        <v>Postage</v>
      </c>
      <c r="C81" s="259"/>
      <c r="D81" s="259"/>
      <c r="E81" s="259"/>
      <c r="F81" s="259"/>
      <c r="G81" s="259"/>
      <c r="H81" s="259"/>
      <c r="I81" s="259"/>
      <c r="J81" s="200">
        <f>'Year One'!N80</f>
        <v>0</v>
      </c>
      <c r="K81" s="200">
        <f>'Year Two'!N80</f>
        <v>0</v>
      </c>
      <c r="L81" s="200">
        <f>'Year Three'!N80</f>
        <v>0</v>
      </c>
      <c r="M81" s="200">
        <f>'Year Four'!N80</f>
        <v>0</v>
      </c>
      <c r="N81" s="200">
        <f>'Year Five'!N80</f>
        <v>0</v>
      </c>
      <c r="O81" s="62">
        <f t="shared" si="18"/>
        <v>0</v>
      </c>
      <c r="P81" s="119">
        <f>'Year One'!O80+'Year Two'!O80+'Year Three'!O80+'Year Four'!O80+'Year Five'!O80</f>
        <v>0</v>
      </c>
      <c r="Q81" s="191"/>
    </row>
    <row r="82" spans="1:17" x14ac:dyDescent="0.2">
      <c r="A82" s="122">
        <v>6</v>
      </c>
      <c r="B82" s="259" t="str">
        <f>'Year One'!B81</f>
        <v>Human Subjects Compensation</v>
      </c>
      <c r="C82" s="259"/>
      <c r="D82" s="259"/>
      <c r="E82" s="259"/>
      <c r="F82" s="259"/>
      <c r="G82" s="259"/>
      <c r="H82" s="259"/>
      <c r="I82" s="259"/>
      <c r="J82" s="200">
        <f>'Year One'!N81</f>
        <v>0</v>
      </c>
      <c r="K82" s="200">
        <f>'Year Two'!N81</f>
        <v>0</v>
      </c>
      <c r="L82" s="200">
        <f>'Year Three'!N81</f>
        <v>0</v>
      </c>
      <c r="M82" s="200">
        <f>'Year Four'!N81</f>
        <v>0</v>
      </c>
      <c r="N82" s="200">
        <f>'Year Five'!N81</f>
        <v>0</v>
      </c>
      <c r="O82" s="62">
        <f t="shared" si="18"/>
        <v>0</v>
      </c>
      <c r="P82" s="119">
        <f>'Year One'!O81+'Year Two'!O81+'Year Three'!O81+'Year Four'!O81+'Year Five'!O81</f>
        <v>0</v>
      </c>
      <c r="Q82" s="191"/>
    </row>
    <row r="83" spans="1:17" x14ac:dyDescent="0.2">
      <c r="A83" s="122">
        <v>7</v>
      </c>
      <c r="B83" s="259" t="str">
        <f>'Year One'!B82</f>
        <v>Consultant</v>
      </c>
      <c r="C83" s="259"/>
      <c r="D83" s="259"/>
      <c r="E83" s="259"/>
      <c r="F83" s="259"/>
      <c r="G83" s="259"/>
      <c r="H83" s="259"/>
      <c r="I83" s="259"/>
      <c r="J83" s="200">
        <f>'Year One'!N82</f>
        <v>0</v>
      </c>
      <c r="K83" s="200">
        <f>'Year Two'!N82</f>
        <v>0</v>
      </c>
      <c r="L83" s="200">
        <f>'Year Three'!N82</f>
        <v>0</v>
      </c>
      <c r="M83" s="200">
        <f>'Year Four'!N82</f>
        <v>0</v>
      </c>
      <c r="N83" s="200">
        <f>'Year Five'!N82</f>
        <v>0</v>
      </c>
      <c r="O83" s="62">
        <f t="shared" si="18"/>
        <v>0</v>
      </c>
      <c r="P83" s="119">
        <f>'Year One'!O82+'Year Two'!O82+'Year Three'!O82+'Year Four'!O82+'Year Five'!O82</f>
        <v>0</v>
      </c>
      <c r="Q83" s="191"/>
    </row>
    <row r="84" spans="1:17" x14ac:dyDescent="0.2">
      <c r="A84" s="122">
        <v>8</v>
      </c>
      <c r="B84" s="259" t="s">
        <v>279</v>
      </c>
      <c r="C84" s="259"/>
      <c r="D84" s="259"/>
      <c r="E84" s="259"/>
      <c r="F84" s="259"/>
      <c r="G84" s="259"/>
      <c r="H84" s="259"/>
      <c r="I84" s="259"/>
      <c r="J84" s="200">
        <f>'Year One'!N83</f>
        <v>0</v>
      </c>
      <c r="K84" s="200">
        <f>'Year Two'!N83</f>
        <v>0</v>
      </c>
      <c r="L84" s="200">
        <f>'Year Three'!N83</f>
        <v>0</v>
      </c>
      <c r="M84" s="200">
        <f>'Year Four'!N83</f>
        <v>0</v>
      </c>
      <c r="N84" s="200">
        <f>'Year Five'!N83</f>
        <v>0</v>
      </c>
      <c r="O84" s="62">
        <f t="shared" si="18"/>
        <v>0</v>
      </c>
      <c r="P84" s="119">
        <f>'Year One'!O83+'Year Two'!O83+'Year Three'!O83+'Year Four'!O83+'Year Five'!O83</f>
        <v>0</v>
      </c>
      <c r="Q84" s="191"/>
    </row>
    <row r="85" spans="1:17" x14ac:dyDescent="0.2">
      <c r="A85" s="122">
        <v>9</v>
      </c>
      <c r="B85" s="259" t="s">
        <v>280</v>
      </c>
      <c r="C85" s="259"/>
      <c r="D85" s="259"/>
      <c r="E85" s="259"/>
      <c r="F85" s="259"/>
      <c r="G85" s="259"/>
      <c r="H85" s="259"/>
      <c r="I85" s="259"/>
      <c r="J85" s="200">
        <f>'Year One'!N84</f>
        <v>0</v>
      </c>
      <c r="K85" s="200">
        <f>'Year Two'!N84</f>
        <v>0</v>
      </c>
      <c r="L85" s="200">
        <f>'Year Three'!N84</f>
        <v>0</v>
      </c>
      <c r="M85" s="200">
        <f>'Year Four'!N84</f>
        <v>0</v>
      </c>
      <c r="N85" s="200">
        <f>'Year Five'!N84</f>
        <v>0</v>
      </c>
      <c r="O85" s="62">
        <f t="shared" si="18"/>
        <v>0</v>
      </c>
      <c r="P85" s="119">
        <f>'Year One'!O84+'Year Two'!O84+'Year Three'!O84+'Year Four'!O84+'Year Five'!O84</f>
        <v>0</v>
      </c>
      <c r="Q85" s="191"/>
    </row>
    <row r="86" spans="1:17" x14ac:dyDescent="0.2">
      <c r="A86" s="122">
        <v>10</v>
      </c>
      <c r="B86" s="285" t="s">
        <v>281</v>
      </c>
      <c r="C86" s="332"/>
      <c r="D86" s="332"/>
      <c r="E86" s="332"/>
      <c r="F86" s="332"/>
      <c r="G86" s="332"/>
      <c r="H86" s="332"/>
      <c r="I86" s="286"/>
      <c r="J86" s="200">
        <f>'Year One'!N85</f>
        <v>0</v>
      </c>
      <c r="K86" s="200">
        <f>'Year Two'!N85</f>
        <v>0</v>
      </c>
      <c r="L86" s="200">
        <f>'Year Three'!N85</f>
        <v>0</v>
      </c>
      <c r="M86" s="200">
        <f>'Year Four'!N85</f>
        <v>0</v>
      </c>
      <c r="N86" s="200">
        <f>'Year Five'!N85</f>
        <v>0</v>
      </c>
      <c r="O86" s="62">
        <f t="shared" ref="O86:O87" si="19">SUM(J86:N86)</f>
        <v>0</v>
      </c>
      <c r="P86" s="119">
        <f>'Year One'!O85+'Year Two'!O85+'Year Three'!O85+'Year Four'!O85+'Year Five'!O85</f>
        <v>0</v>
      </c>
      <c r="Q86" s="191"/>
    </row>
    <row r="87" spans="1:17" x14ac:dyDescent="0.2">
      <c r="A87" s="122">
        <v>11</v>
      </c>
      <c r="B87" s="285" t="s">
        <v>282</v>
      </c>
      <c r="C87" s="332"/>
      <c r="D87" s="332"/>
      <c r="E87" s="332"/>
      <c r="F87" s="332"/>
      <c r="G87" s="332"/>
      <c r="H87" s="332"/>
      <c r="I87" s="286"/>
      <c r="J87" s="200">
        <f>'Year One'!N86</f>
        <v>0</v>
      </c>
      <c r="K87" s="200">
        <f>'Year Two'!N86</f>
        <v>0</v>
      </c>
      <c r="L87" s="200">
        <f>'Year Three'!N86</f>
        <v>0</v>
      </c>
      <c r="M87" s="200">
        <f>'Year Four'!N86</f>
        <v>0</v>
      </c>
      <c r="N87" s="200">
        <f>'Year Five'!N86</f>
        <v>0</v>
      </c>
      <c r="O87" s="62">
        <f t="shared" si="19"/>
        <v>0</v>
      </c>
      <c r="P87" s="119">
        <f>'Year One'!O86+'Year Two'!O86+'Year Three'!O86+'Year Four'!O86+'Year Five'!O86</f>
        <v>0</v>
      </c>
      <c r="Q87" s="191"/>
    </row>
    <row r="88" spans="1:17" x14ac:dyDescent="0.2">
      <c r="A88" s="122">
        <v>12</v>
      </c>
      <c r="B88" s="259" t="str">
        <f>'Year One'!B87</f>
        <v>Other</v>
      </c>
      <c r="C88" s="259"/>
      <c r="D88" s="259"/>
      <c r="E88" s="259"/>
      <c r="F88" s="259"/>
      <c r="G88" s="259"/>
      <c r="H88" s="259"/>
      <c r="I88" s="259"/>
      <c r="J88" s="200">
        <f>'Year One'!N87</f>
        <v>0</v>
      </c>
      <c r="K88" s="200">
        <f>'Year Two'!N87</f>
        <v>0</v>
      </c>
      <c r="L88" s="200">
        <f>'Year Three'!N87</f>
        <v>0</v>
      </c>
      <c r="M88" s="200">
        <f>'Year Four'!N87</f>
        <v>0</v>
      </c>
      <c r="N88" s="200">
        <f>'Year Five'!N87</f>
        <v>0</v>
      </c>
      <c r="O88" s="62">
        <f t="shared" si="18"/>
        <v>0</v>
      </c>
      <c r="P88" s="119">
        <f>'Year One'!O87+'Year Two'!O87+'Year Three'!O87+'Year Four'!O87+'Year Five'!O87</f>
        <v>0</v>
      </c>
      <c r="Q88" s="191"/>
    </row>
    <row r="89" spans="1:17" x14ac:dyDescent="0.2">
      <c r="A89" s="259"/>
      <c r="B89" s="259"/>
      <c r="C89" s="259"/>
      <c r="D89" s="259"/>
      <c r="E89" s="259"/>
      <c r="F89" s="259"/>
      <c r="G89" s="259"/>
      <c r="H89" s="259"/>
      <c r="I89" s="259"/>
      <c r="J89" s="259"/>
      <c r="K89" s="259"/>
      <c r="L89" s="259"/>
      <c r="M89" s="259"/>
      <c r="N89" s="259"/>
      <c r="O89" s="259"/>
      <c r="P89" s="259"/>
      <c r="Q89" s="191"/>
    </row>
    <row r="90" spans="1:17" x14ac:dyDescent="0.2">
      <c r="A90" s="265" t="s">
        <v>86</v>
      </c>
      <c r="B90" s="265"/>
      <c r="C90" s="265"/>
      <c r="D90" s="265"/>
      <c r="E90" s="265"/>
      <c r="F90" s="265"/>
      <c r="G90" s="265"/>
      <c r="H90" s="265"/>
      <c r="I90" s="265"/>
      <c r="J90" s="201">
        <f>SUM(J77:J88)</f>
        <v>0</v>
      </c>
      <c r="K90" s="201">
        <f t="shared" ref="K90:O90" si="20">SUM(K77:K88)</f>
        <v>0</v>
      </c>
      <c r="L90" s="201">
        <f t="shared" si="20"/>
        <v>0</v>
      </c>
      <c r="M90" s="201">
        <f t="shared" si="20"/>
        <v>0</v>
      </c>
      <c r="N90" s="201">
        <f t="shared" si="20"/>
        <v>0</v>
      </c>
      <c r="O90" s="201">
        <f t="shared" si="20"/>
        <v>0</v>
      </c>
      <c r="P90" s="120">
        <f>SUM(P77:P88)</f>
        <v>0</v>
      </c>
      <c r="Q90" s="191"/>
    </row>
    <row r="91" spans="1:17" x14ac:dyDescent="0.2">
      <c r="A91" s="305"/>
      <c r="B91" s="305"/>
      <c r="C91" s="305"/>
      <c r="D91" s="305"/>
      <c r="E91" s="305"/>
      <c r="F91" s="305"/>
      <c r="G91" s="305"/>
      <c r="H91" s="305"/>
      <c r="I91" s="305"/>
      <c r="J91" s="305"/>
      <c r="K91" s="305"/>
      <c r="L91" s="305"/>
      <c r="M91" s="305"/>
      <c r="N91" s="305"/>
      <c r="O91" s="305"/>
      <c r="P91" s="305"/>
      <c r="Q91" s="191"/>
    </row>
    <row r="92" spans="1:17" x14ac:dyDescent="0.2">
      <c r="A92" s="265" t="s">
        <v>87</v>
      </c>
      <c r="B92" s="265"/>
      <c r="C92" s="265"/>
      <c r="D92" s="265"/>
      <c r="E92" s="265"/>
      <c r="F92" s="265"/>
      <c r="G92" s="265"/>
      <c r="H92" s="265"/>
      <c r="I92" s="265"/>
      <c r="J92" s="202">
        <f>C38+D38+J41+J52+J58+J66+J74+J90</f>
        <v>0</v>
      </c>
      <c r="K92" s="202">
        <f>E38+F38+K41+K52+K58+K66+K74+K90</f>
        <v>0</v>
      </c>
      <c r="L92" s="202">
        <f>G38+H38+L41+L52+L58+L66+L74+L90</f>
        <v>0</v>
      </c>
      <c r="M92" s="202">
        <f>I38+J38+M41+M52+M58+M66+M74+M90</f>
        <v>0</v>
      </c>
      <c r="N92" s="202">
        <f>K38+L38+N41+N52+N58+N66+N74+N90</f>
        <v>0</v>
      </c>
      <c r="O92" s="202">
        <f t="shared" ref="O92" si="21">SUM(O38+O43+O52+O58+O66+O74+O90)</f>
        <v>0</v>
      </c>
      <c r="P92" s="120">
        <f>SUM(P38+P43+P52+P58+P66+P74+P90)</f>
        <v>0</v>
      </c>
      <c r="Q92" s="191"/>
    </row>
    <row r="93" spans="1:17" x14ac:dyDescent="0.2">
      <c r="A93" s="308"/>
      <c r="B93" s="308"/>
      <c r="C93" s="308"/>
      <c r="D93" s="308"/>
      <c r="E93" s="308"/>
      <c r="F93" s="308"/>
      <c r="G93" s="308"/>
      <c r="H93" s="308"/>
      <c r="I93" s="308"/>
      <c r="J93" s="308"/>
      <c r="K93" s="308"/>
      <c r="L93" s="308"/>
      <c r="M93" s="308"/>
      <c r="N93" s="308"/>
      <c r="O93" s="308"/>
      <c r="P93" s="308"/>
      <c r="Q93" s="191"/>
    </row>
    <row r="94" spans="1:17" x14ac:dyDescent="0.2">
      <c r="A94" s="265" t="s">
        <v>240</v>
      </c>
      <c r="B94" s="265"/>
      <c r="C94" s="265"/>
      <c r="D94" s="265"/>
      <c r="E94" s="265"/>
      <c r="F94" s="265"/>
      <c r="G94" s="265"/>
      <c r="H94" s="265"/>
      <c r="I94" s="265"/>
      <c r="J94" s="201">
        <f>J92-J41-J52-J66-J85-J87</f>
        <v>0</v>
      </c>
      <c r="K94" s="201">
        <f t="shared" ref="K94:O94" si="22">K92-K41-K52-K66-K85-K87</f>
        <v>0</v>
      </c>
      <c r="L94" s="201">
        <f t="shared" si="22"/>
        <v>0</v>
      </c>
      <c r="M94" s="201">
        <f t="shared" si="22"/>
        <v>0</v>
      </c>
      <c r="N94" s="201">
        <f t="shared" si="22"/>
        <v>0</v>
      </c>
      <c r="O94" s="201">
        <f t="shared" si="22"/>
        <v>0</v>
      </c>
      <c r="P94" s="120">
        <f>P92-P41-P52-P66-P85-P87</f>
        <v>0</v>
      </c>
      <c r="Q94" s="191"/>
    </row>
    <row r="95" spans="1:17" x14ac:dyDescent="0.2">
      <c r="A95" s="354"/>
      <c r="B95" s="354"/>
      <c r="C95" s="354"/>
      <c r="D95" s="354"/>
      <c r="E95" s="354"/>
      <c r="F95" s="354"/>
      <c r="G95" s="354"/>
      <c r="H95" s="354"/>
      <c r="I95" s="354"/>
      <c r="J95" s="354"/>
      <c r="K95" s="354"/>
      <c r="L95" s="354"/>
      <c r="M95" s="354"/>
      <c r="N95" s="354"/>
      <c r="O95" s="354"/>
      <c r="P95" s="354"/>
      <c r="Q95" s="191"/>
    </row>
    <row r="96" spans="1:17" x14ac:dyDescent="0.2">
      <c r="A96" s="308" t="s">
        <v>73</v>
      </c>
      <c r="B96" s="308"/>
      <c r="C96" s="308"/>
      <c r="D96" s="308"/>
      <c r="E96" s="308"/>
      <c r="F96" s="308"/>
      <c r="G96" s="308"/>
      <c r="H96" s="308"/>
      <c r="I96" s="308"/>
      <c r="J96" s="194" t="s">
        <v>234</v>
      </c>
      <c r="K96" s="194" t="s">
        <v>235</v>
      </c>
      <c r="L96" s="194" t="s">
        <v>236</v>
      </c>
      <c r="M96" s="194" t="s">
        <v>237</v>
      </c>
      <c r="N96" s="194" t="s">
        <v>238</v>
      </c>
      <c r="O96" s="194" t="s">
        <v>246</v>
      </c>
      <c r="P96" s="111" t="s">
        <v>160</v>
      </c>
      <c r="Q96" s="191"/>
    </row>
    <row r="97" spans="1:17" x14ac:dyDescent="0.2">
      <c r="A97" s="122" t="s">
        <v>18</v>
      </c>
      <c r="B97" s="122" t="str">
        <f>'Year One'!B94</f>
        <v>On-Campus</v>
      </c>
      <c r="C97" s="47" t="s">
        <v>204</v>
      </c>
      <c r="D97" s="104">
        <f>'Year One'!E94</f>
        <v>0.36699999999999999</v>
      </c>
      <c r="E97" s="47"/>
      <c r="F97" s="47" t="s">
        <v>205</v>
      </c>
      <c r="G97" s="122" t="str">
        <f>IF(B97="On-Campus","MTDC","TDC")</f>
        <v>MTDC</v>
      </c>
      <c r="H97" s="353"/>
      <c r="I97" s="353"/>
      <c r="J97" s="203">
        <f>'Year One'!N94</f>
        <v>0</v>
      </c>
      <c r="K97" s="204">
        <f>'Year Two'!N94</f>
        <v>0</v>
      </c>
      <c r="L97" s="76">
        <f>'Year Three'!N94</f>
        <v>0</v>
      </c>
      <c r="M97" s="76">
        <f>'Year Four'!N94</f>
        <v>0</v>
      </c>
      <c r="N97" s="76">
        <f>'Year Five'!N94</f>
        <v>0</v>
      </c>
      <c r="O97" s="63">
        <f>SUM(J97:N97)</f>
        <v>0</v>
      </c>
      <c r="P97" s="205">
        <f>ROUND((P92-(P43+P52+P66+P85))*D97,0)</f>
        <v>0</v>
      </c>
      <c r="Q97" s="191"/>
    </row>
    <row r="98" spans="1:17" x14ac:dyDescent="0.2">
      <c r="A98" s="259"/>
      <c r="B98" s="259"/>
      <c r="C98" s="259"/>
      <c r="D98" s="259"/>
      <c r="E98" s="259"/>
      <c r="F98" s="259"/>
      <c r="G98" s="259"/>
      <c r="H98" s="259"/>
      <c r="I98" s="259"/>
      <c r="J98" s="259"/>
      <c r="K98" s="259"/>
      <c r="L98" s="259"/>
      <c r="M98" s="259"/>
      <c r="N98" s="259"/>
      <c r="O98" s="259"/>
      <c r="P98" s="259"/>
      <c r="Q98" s="191"/>
    </row>
    <row r="99" spans="1:17" x14ac:dyDescent="0.2">
      <c r="A99" s="303" t="s">
        <v>241</v>
      </c>
      <c r="B99" s="303"/>
      <c r="C99" s="303"/>
      <c r="D99" s="303"/>
      <c r="E99" s="303"/>
      <c r="F99" s="303"/>
      <c r="G99" s="303"/>
      <c r="H99" s="303"/>
      <c r="I99" s="303"/>
      <c r="J99" s="67">
        <f t="shared" ref="J99:N99" si="23">SUM(J92+J97)</f>
        <v>0</v>
      </c>
      <c r="K99" s="67">
        <f t="shared" si="23"/>
        <v>0</v>
      </c>
      <c r="L99" s="67">
        <f t="shared" si="23"/>
        <v>0</v>
      </c>
      <c r="M99" s="67">
        <f t="shared" si="23"/>
        <v>0</v>
      </c>
      <c r="N99" s="67">
        <f t="shared" si="23"/>
        <v>0</v>
      </c>
      <c r="O99" s="80">
        <f>SUM(O92+O97)</f>
        <v>0</v>
      </c>
      <c r="P99" s="120">
        <f>SUM(P92+P97)</f>
        <v>0</v>
      </c>
      <c r="Q99" s="191"/>
    </row>
    <row r="100" spans="1:17" x14ac:dyDescent="0.2">
      <c r="A100" s="305" t="s">
        <v>70</v>
      </c>
      <c r="B100" s="305"/>
      <c r="C100" s="305"/>
      <c r="D100" s="305"/>
      <c r="E100" s="305"/>
      <c r="F100" s="305"/>
      <c r="G100" s="305"/>
      <c r="H100" s="305"/>
      <c r="I100" s="305"/>
      <c r="J100" s="305"/>
      <c r="K100" s="305"/>
      <c r="L100" s="305"/>
      <c r="M100" s="305"/>
      <c r="N100" s="305"/>
      <c r="O100" s="305"/>
      <c r="P100" s="305"/>
      <c r="Q100" s="191"/>
    </row>
    <row r="101" spans="1:17" x14ac:dyDescent="0.2">
      <c r="A101" s="305"/>
      <c r="B101" s="305"/>
      <c r="C101" s="305"/>
      <c r="D101" s="305"/>
      <c r="E101" s="305"/>
      <c r="F101" s="305"/>
      <c r="G101" s="305"/>
      <c r="H101" s="305"/>
      <c r="I101" s="305"/>
      <c r="J101" s="305"/>
      <c r="K101" s="305"/>
      <c r="L101" s="47"/>
      <c r="M101" s="81" t="s">
        <v>14</v>
      </c>
      <c r="N101" s="81"/>
      <c r="O101" s="256">
        <f>O99+P99</f>
        <v>0</v>
      </c>
      <c r="P101" s="256"/>
      <c r="Q101" s="191"/>
    </row>
    <row r="102" spans="1:17" x14ac:dyDescent="0.2">
      <c r="A102" s="251" t="str">
        <f>'Year One'!A99</f>
        <v>Template updated: 04/10/2026</v>
      </c>
      <c r="B102" s="251"/>
      <c r="C102" s="251"/>
      <c r="D102" s="251"/>
      <c r="E102" s="251"/>
      <c r="F102" s="251"/>
      <c r="G102" s="251"/>
      <c r="H102" s="251"/>
      <c r="I102" s="251"/>
      <c r="J102" s="251"/>
      <c r="K102" s="251"/>
      <c r="L102" s="251"/>
      <c r="M102" s="251"/>
      <c r="N102" s="251"/>
      <c r="O102" s="251"/>
      <c r="P102" s="251"/>
      <c r="Q102" s="191"/>
    </row>
    <row r="103" spans="1:17" ht="15" customHeight="1" x14ac:dyDescent="0.2">
      <c r="A103" s="251" t="s">
        <v>69</v>
      </c>
      <c r="B103" s="251"/>
      <c r="C103" s="251"/>
      <c r="D103" s="251"/>
      <c r="E103" s="251"/>
      <c r="F103" s="251"/>
      <c r="G103" s="251"/>
      <c r="H103" s="251"/>
      <c r="I103" s="251"/>
      <c r="J103" s="251"/>
      <c r="K103" s="251"/>
      <c r="L103" s="251"/>
      <c r="M103" s="251"/>
      <c r="N103" s="251"/>
      <c r="O103" s="251"/>
      <c r="P103" s="251"/>
      <c r="Q103" s="191"/>
    </row>
    <row r="104" spans="1:17" x14ac:dyDescent="0.2">
      <c r="A104" s="251"/>
      <c r="B104" s="251"/>
      <c r="C104" s="251"/>
      <c r="D104" s="251"/>
      <c r="E104" s="251"/>
      <c r="F104" s="251"/>
      <c r="G104" s="251"/>
      <c r="H104" s="251"/>
      <c r="I104" s="251"/>
      <c r="J104" s="251"/>
      <c r="K104" s="251"/>
      <c r="L104" s="251"/>
      <c r="M104" s="251"/>
      <c r="N104" s="251"/>
      <c r="O104" s="251"/>
      <c r="P104" s="251"/>
      <c r="Q104" s="191"/>
    </row>
    <row r="105" spans="1:17" x14ac:dyDescent="0.2">
      <c r="A105" s="251"/>
      <c r="B105" s="251"/>
      <c r="C105" s="251"/>
      <c r="D105" s="251"/>
      <c r="E105" s="251"/>
      <c r="F105" s="251"/>
      <c r="G105" s="251"/>
      <c r="H105" s="251"/>
      <c r="I105" s="251"/>
      <c r="J105" s="251"/>
      <c r="K105" s="251"/>
      <c r="L105" s="251"/>
      <c r="M105" s="251"/>
      <c r="N105" s="251"/>
      <c r="O105" s="251"/>
      <c r="P105" s="251"/>
      <c r="Q105" s="191"/>
    </row>
    <row r="106" spans="1:17" x14ac:dyDescent="0.2">
      <c r="A106" s="251"/>
      <c r="B106" s="251"/>
      <c r="C106" s="251"/>
      <c r="D106" s="251"/>
      <c r="E106" s="251"/>
      <c r="F106" s="251"/>
      <c r="G106" s="251"/>
      <c r="H106" s="251"/>
      <c r="I106" s="251"/>
      <c r="J106" s="251"/>
      <c r="K106" s="251"/>
      <c r="L106" s="251"/>
      <c r="M106" s="251"/>
      <c r="N106" s="251"/>
      <c r="O106" s="251"/>
      <c r="P106" s="251"/>
      <c r="Q106" s="191"/>
    </row>
    <row r="107" spans="1:17" x14ac:dyDescent="0.2">
      <c r="A107" s="251"/>
      <c r="B107" s="251"/>
      <c r="C107" s="251"/>
      <c r="D107" s="251"/>
      <c r="E107" s="251"/>
      <c r="F107" s="251"/>
      <c r="G107" s="251"/>
      <c r="H107" s="251"/>
      <c r="I107" s="251"/>
      <c r="J107" s="251"/>
      <c r="K107" s="251"/>
      <c r="L107" s="251"/>
      <c r="M107" s="251"/>
      <c r="N107" s="251"/>
      <c r="O107" s="251"/>
      <c r="P107" s="251"/>
      <c r="Q107" s="191"/>
    </row>
    <row r="108" spans="1:17" x14ac:dyDescent="0.2">
      <c r="A108" s="251"/>
      <c r="B108" s="251"/>
      <c r="C108" s="251"/>
      <c r="D108" s="251"/>
      <c r="E108" s="251"/>
      <c r="F108" s="251"/>
      <c r="G108" s="251"/>
      <c r="H108" s="251"/>
      <c r="I108" s="251"/>
      <c r="J108" s="251"/>
      <c r="K108" s="251"/>
      <c r="L108" s="251"/>
      <c r="M108" s="251"/>
      <c r="N108" s="251"/>
      <c r="O108" s="251"/>
      <c r="P108" s="251"/>
      <c r="Q108" s="191"/>
    </row>
    <row r="109" spans="1:17" x14ac:dyDescent="0.2">
      <c r="A109" s="352"/>
      <c r="B109" s="352"/>
      <c r="C109" s="352"/>
      <c r="D109" s="352"/>
      <c r="E109" s="352"/>
      <c r="F109" s="352"/>
      <c r="G109" s="352"/>
      <c r="H109" s="352"/>
      <c r="I109" s="352"/>
      <c r="J109" s="352"/>
      <c r="K109" s="352"/>
      <c r="L109" s="352"/>
      <c r="M109" s="352"/>
      <c r="N109" s="352"/>
      <c r="O109" s="352"/>
      <c r="P109" s="352"/>
      <c r="Q109" s="191"/>
    </row>
    <row r="110" spans="1:17" x14ac:dyDescent="0.2">
      <c r="A110" s="179"/>
      <c r="B110" s="179"/>
      <c r="C110" s="179"/>
      <c r="D110" s="179"/>
      <c r="E110" s="179"/>
      <c r="F110" s="179"/>
      <c r="G110" s="179"/>
      <c r="H110" s="179"/>
      <c r="I110" s="179"/>
      <c r="J110" s="179"/>
      <c r="K110" s="179"/>
      <c r="L110" s="179"/>
      <c r="M110" s="179"/>
      <c r="N110" s="179"/>
      <c r="O110" s="179"/>
      <c r="P110" s="179"/>
    </row>
    <row r="111" spans="1:17" x14ac:dyDescent="0.2">
      <c r="A111" s="179"/>
      <c r="B111" s="179"/>
      <c r="C111" s="179"/>
      <c r="D111" s="179"/>
      <c r="E111" s="179"/>
      <c r="F111" s="179"/>
      <c r="G111" s="179"/>
      <c r="H111" s="179"/>
      <c r="I111" s="179"/>
      <c r="J111" s="179"/>
      <c r="K111" s="179"/>
      <c r="L111" s="179"/>
      <c r="M111" s="179"/>
      <c r="N111" s="179"/>
      <c r="O111" s="179"/>
      <c r="P111" s="179"/>
    </row>
    <row r="112" spans="1:17" x14ac:dyDescent="0.2">
      <c r="A112" s="179"/>
      <c r="B112" s="179"/>
      <c r="C112" s="179"/>
      <c r="D112" s="179"/>
      <c r="E112" s="179"/>
      <c r="F112" s="179"/>
      <c r="G112" s="179"/>
      <c r="H112" s="179"/>
      <c r="I112" s="179"/>
      <c r="J112" s="179"/>
      <c r="K112" s="179"/>
      <c r="L112" s="179"/>
      <c r="M112" s="179"/>
      <c r="N112" s="179"/>
      <c r="O112" s="179"/>
      <c r="P112" s="179"/>
    </row>
    <row r="113" spans="1:17" x14ac:dyDescent="0.2">
      <c r="A113" s="179"/>
      <c r="B113" s="179"/>
      <c r="C113" s="179"/>
      <c r="D113" s="179"/>
      <c r="E113" s="179"/>
      <c r="F113" s="179"/>
      <c r="G113" s="179"/>
      <c r="H113" s="179"/>
      <c r="I113" s="179"/>
      <c r="J113" s="179"/>
      <c r="K113" s="179"/>
      <c r="L113" s="179"/>
      <c r="M113" s="179"/>
      <c r="N113" s="179"/>
      <c r="O113" s="179"/>
      <c r="P113" s="179"/>
      <c r="Q113" s="38"/>
    </row>
    <row r="114" spans="1:17" x14ac:dyDescent="0.2">
      <c r="A114" s="179"/>
      <c r="B114" s="179"/>
      <c r="C114" s="179"/>
      <c r="D114" s="179"/>
      <c r="E114" s="179"/>
      <c r="F114" s="179"/>
      <c r="G114" s="179"/>
      <c r="H114" s="179"/>
      <c r="I114" s="179"/>
      <c r="J114" s="179"/>
      <c r="K114" s="179"/>
      <c r="L114" s="179"/>
      <c r="M114" s="179"/>
      <c r="N114" s="179"/>
      <c r="O114" s="179"/>
      <c r="P114" s="179"/>
      <c r="Q114" s="38"/>
    </row>
    <row r="115" spans="1:17" x14ac:dyDescent="0.2">
      <c r="A115" s="179"/>
      <c r="B115" s="179"/>
      <c r="C115" s="179"/>
      <c r="D115" s="179"/>
      <c r="E115" s="179"/>
      <c r="F115" s="179"/>
      <c r="G115" s="179"/>
      <c r="H115" s="179"/>
      <c r="I115" s="179"/>
      <c r="J115" s="179"/>
      <c r="K115" s="179"/>
      <c r="L115" s="179"/>
      <c r="M115" s="179"/>
      <c r="N115" s="179"/>
      <c r="O115" s="179"/>
      <c r="P115" s="179"/>
      <c r="Q115" s="38"/>
    </row>
    <row r="116" spans="1:17" x14ac:dyDescent="0.2">
      <c r="A116" s="179"/>
      <c r="B116" s="179"/>
      <c r="C116" s="179"/>
      <c r="D116" s="179"/>
      <c r="E116" s="179"/>
      <c r="F116" s="179"/>
      <c r="G116" s="179"/>
      <c r="H116" s="179"/>
      <c r="I116" s="179"/>
      <c r="J116" s="179"/>
      <c r="K116" s="179"/>
      <c r="L116" s="179"/>
      <c r="M116" s="179"/>
      <c r="N116" s="179"/>
      <c r="O116" s="179"/>
      <c r="P116" s="179"/>
      <c r="Q116" s="38"/>
    </row>
    <row r="117" spans="1:17" x14ac:dyDescent="0.2">
      <c r="A117" s="179"/>
      <c r="B117" s="179"/>
      <c r="C117" s="179"/>
      <c r="D117" s="179"/>
      <c r="E117" s="179"/>
      <c r="F117" s="179"/>
      <c r="G117" s="179"/>
      <c r="H117" s="179"/>
      <c r="I117" s="179"/>
      <c r="J117" s="179"/>
      <c r="K117" s="179"/>
      <c r="L117" s="179"/>
      <c r="M117" s="179"/>
      <c r="N117" s="179"/>
      <c r="O117" s="179"/>
      <c r="P117" s="179"/>
      <c r="Q117" s="38"/>
    </row>
    <row r="118" spans="1:17" x14ac:dyDescent="0.2">
      <c r="A118" s="52"/>
      <c r="K118" s="38"/>
      <c r="L118" s="38"/>
      <c r="M118" s="38"/>
      <c r="O118" s="38"/>
      <c r="P118" s="38"/>
      <c r="Q118" s="38"/>
    </row>
    <row r="119" spans="1:17" x14ac:dyDescent="0.2">
      <c r="A119" s="52"/>
      <c r="K119" s="38"/>
      <c r="L119" s="38"/>
      <c r="M119" s="38"/>
      <c r="O119" s="38"/>
      <c r="P119" s="38"/>
      <c r="Q119" s="38"/>
    </row>
    <row r="120" spans="1:17" x14ac:dyDescent="0.2">
      <c r="A120" s="52"/>
      <c r="K120" s="38"/>
      <c r="L120" s="38"/>
      <c r="M120" s="38"/>
      <c r="O120" s="38"/>
    </row>
    <row r="121" spans="1:17" x14ac:dyDescent="0.2">
      <c r="A121" s="52"/>
      <c r="K121" s="38"/>
      <c r="L121" s="38"/>
      <c r="M121" s="38"/>
      <c r="O121" s="38"/>
      <c r="P121" s="38"/>
      <c r="Q121" s="38"/>
    </row>
    <row r="122" spans="1:17" x14ac:dyDescent="0.2">
      <c r="A122" s="52"/>
      <c r="K122" s="38"/>
      <c r="L122" s="38"/>
      <c r="M122" s="38"/>
      <c r="O122" s="38"/>
    </row>
    <row r="123" spans="1:17" x14ac:dyDescent="0.2">
      <c r="A123" s="52"/>
      <c r="G123" s="38"/>
      <c r="I123" s="38"/>
      <c r="J123" s="38"/>
      <c r="K123" s="38"/>
      <c r="L123" s="38"/>
      <c r="M123" s="38"/>
      <c r="O123" s="38"/>
      <c r="P123" s="38"/>
      <c r="Q123" s="38"/>
    </row>
    <row r="124" spans="1:17" x14ac:dyDescent="0.2">
      <c r="K124" s="38"/>
      <c r="L124" s="38"/>
      <c r="M124" s="38"/>
      <c r="O124" s="38"/>
    </row>
    <row r="125" spans="1:17" x14ac:dyDescent="0.2">
      <c r="K125" s="38"/>
      <c r="L125" s="38"/>
      <c r="M125" s="38"/>
      <c r="O125" s="38"/>
      <c r="P125" s="38"/>
      <c r="Q125" s="38"/>
    </row>
  </sheetData>
  <mergeCells count="85">
    <mergeCell ref="A22:P22"/>
    <mergeCell ref="A1:P1"/>
    <mergeCell ref="A5:P5"/>
    <mergeCell ref="A15:P15"/>
    <mergeCell ref="A13:P13"/>
    <mergeCell ref="A2:J2"/>
    <mergeCell ref="K2:L2"/>
    <mergeCell ref="M2:P2"/>
    <mergeCell ref="C3:J3"/>
    <mergeCell ref="K3:L3"/>
    <mergeCell ref="M3:P3"/>
    <mergeCell ref="C4:J4"/>
    <mergeCell ref="K4:L4"/>
    <mergeCell ref="M4:P4"/>
    <mergeCell ref="B45:I45"/>
    <mergeCell ref="A24:P24"/>
    <mergeCell ref="A30:P30"/>
    <mergeCell ref="A34:P34"/>
    <mergeCell ref="A36:P36"/>
    <mergeCell ref="A37:B37"/>
    <mergeCell ref="A39:P39"/>
    <mergeCell ref="B40:I40"/>
    <mergeCell ref="C41:I41"/>
    <mergeCell ref="A42:P42"/>
    <mergeCell ref="A43:N43"/>
    <mergeCell ref="A44:P44"/>
    <mergeCell ref="A57:P57"/>
    <mergeCell ref="B46:I46"/>
    <mergeCell ref="B47:I47"/>
    <mergeCell ref="B48:I48"/>
    <mergeCell ref="B49:I49"/>
    <mergeCell ref="B50:I50"/>
    <mergeCell ref="A51:P51"/>
    <mergeCell ref="A52:I52"/>
    <mergeCell ref="A53:P53"/>
    <mergeCell ref="B54:I54"/>
    <mergeCell ref="B55:I55"/>
    <mergeCell ref="B56:I56"/>
    <mergeCell ref="B69:I69"/>
    <mergeCell ref="A58:I58"/>
    <mergeCell ref="A59:P59"/>
    <mergeCell ref="B60:I60"/>
    <mergeCell ref="B61:I61"/>
    <mergeCell ref="B62:I62"/>
    <mergeCell ref="B63:I63"/>
    <mergeCell ref="B64:I64"/>
    <mergeCell ref="A65:P65"/>
    <mergeCell ref="A66:I66"/>
    <mergeCell ref="A67:P67"/>
    <mergeCell ref="B68:I68"/>
    <mergeCell ref="B81:I81"/>
    <mergeCell ref="B70:I70"/>
    <mergeCell ref="B71:I71"/>
    <mergeCell ref="B72:I72"/>
    <mergeCell ref="A73:P73"/>
    <mergeCell ref="A74:I74"/>
    <mergeCell ref="A75:P75"/>
    <mergeCell ref="B76:I76"/>
    <mergeCell ref="B77:I77"/>
    <mergeCell ref="B78:I78"/>
    <mergeCell ref="B79:I79"/>
    <mergeCell ref="B80:I80"/>
    <mergeCell ref="A95:P95"/>
    <mergeCell ref="B82:I82"/>
    <mergeCell ref="B83:I83"/>
    <mergeCell ref="B84:I84"/>
    <mergeCell ref="B85:I85"/>
    <mergeCell ref="B88:I88"/>
    <mergeCell ref="A89:P89"/>
    <mergeCell ref="A90:I90"/>
    <mergeCell ref="A91:P91"/>
    <mergeCell ref="A92:I92"/>
    <mergeCell ref="A93:P93"/>
    <mergeCell ref="A94:I94"/>
    <mergeCell ref="B86:I86"/>
    <mergeCell ref="B87:I87"/>
    <mergeCell ref="A102:P102"/>
    <mergeCell ref="A103:P109"/>
    <mergeCell ref="A96:I96"/>
    <mergeCell ref="H97:I97"/>
    <mergeCell ref="A98:P98"/>
    <mergeCell ref="A99:I99"/>
    <mergeCell ref="A100:P100"/>
    <mergeCell ref="A101:K101"/>
    <mergeCell ref="O101:P101"/>
  </mergeCells>
  <printOptions horizontalCentered="1" verticalCentered="1"/>
  <pageMargins left="0.39" right="0.21" top="0.52" bottom="0.38" header="0.34" footer="0.52"/>
  <pageSetup scale="80" fitToHeight="0" orientation="landscape" r:id="rId1"/>
  <rowBreaks count="1" manualBreakCount="1">
    <brk id="52" max="15" man="1"/>
  </rowBreaks>
  <ignoredErrors>
    <ignoredError sqref="C14:L14 C23:L23 C35:K35 M38 C85:I85 L97:N97 B7:B12 B17:L21 C26:M29 C32:L33 N32:O33 J41:L41 O46:O50 O55:O56 O61:O64 O69:O72 O88 B97 D97 G97 C77:I77 B78:I83 B77 B88:I88 O77:O85 C84:I84 O86:O87" unlockedFormula="1"/>
    <ignoredError sqref="N38" formula="1" unlockedFormula="1"/>
    <ignoredError sqref="L92"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04"/>
  <sheetViews>
    <sheetView zoomScale="160" zoomScaleNormal="160" workbookViewId="0">
      <selection activeCell="D4" sqref="D4"/>
    </sheetView>
  </sheetViews>
  <sheetFormatPr defaultColWidth="15.42578125" defaultRowHeight="12" x14ac:dyDescent="0.2"/>
  <cols>
    <col min="1" max="1" width="3.7109375" style="39" customWidth="1"/>
    <col min="2" max="2" width="21.28515625" style="37" customWidth="1"/>
    <col min="3" max="3" width="20.7109375" style="37" customWidth="1"/>
    <col min="4" max="4" width="7.42578125" style="37" customWidth="1"/>
    <col min="5" max="5" width="8.5703125" style="37" customWidth="1"/>
    <col min="6" max="6" width="8.7109375" style="37" customWidth="1"/>
    <col min="7" max="7" width="8.42578125" style="45" customWidth="1"/>
    <col min="8" max="8" width="8" style="37" customWidth="1"/>
    <col min="9" max="9" width="12" style="37" customWidth="1"/>
    <col min="10" max="10" width="10.5703125" style="37" customWidth="1"/>
    <col min="11" max="11" width="8.28515625" style="37" customWidth="1"/>
    <col min="12" max="12" width="8.7109375" style="37" customWidth="1"/>
    <col min="13" max="13" width="9.7109375" style="46" customWidth="1"/>
    <col min="14" max="14" width="10.7109375" style="37" customWidth="1"/>
    <col min="15" max="15" width="18.42578125" style="37" customWidth="1"/>
    <col min="16" max="16384" width="15.42578125" style="37"/>
  </cols>
  <sheetData>
    <row r="1" spans="1:15" ht="21.75" customHeight="1" x14ac:dyDescent="0.2">
      <c r="A1" s="397" t="s">
        <v>126</v>
      </c>
      <c r="B1" s="398"/>
      <c r="C1" s="398"/>
      <c r="D1" s="398"/>
      <c r="E1" s="398"/>
      <c r="F1" s="398"/>
      <c r="G1" s="398"/>
      <c r="H1" s="398"/>
      <c r="I1" s="398"/>
      <c r="J1" s="398"/>
      <c r="K1" s="398"/>
      <c r="L1" s="398"/>
      <c r="M1" s="398"/>
      <c r="N1" s="399"/>
    </row>
    <row r="2" spans="1:15" ht="17.25" customHeight="1" x14ac:dyDescent="0.2">
      <c r="A2" s="400" t="s">
        <v>153</v>
      </c>
      <c r="B2" s="401"/>
      <c r="C2" s="401"/>
      <c r="D2" s="401"/>
      <c r="E2" s="401"/>
      <c r="F2" s="401"/>
      <c r="G2" s="401"/>
      <c r="H2" s="401"/>
      <c r="I2" s="401"/>
      <c r="J2" s="401"/>
      <c r="K2" s="401"/>
      <c r="L2" s="401"/>
      <c r="M2" s="401"/>
      <c r="N2" s="402"/>
    </row>
    <row r="3" spans="1:15" s="34" customFormat="1" ht="36" x14ac:dyDescent="0.2">
      <c r="A3" s="137"/>
      <c r="B3" s="56" t="s">
        <v>24</v>
      </c>
      <c r="C3" s="56" t="s">
        <v>143</v>
      </c>
      <c r="D3" s="57" t="s">
        <v>90</v>
      </c>
      <c r="E3" s="57" t="s">
        <v>13</v>
      </c>
      <c r="F3" s="376"/>
      <c r="G3" s="377"/>
      <c r="H3" s="378"/>
      <c r="I3" s="109" t="s">
        <v>145</v>
      </c>
      <c r="J3" s="110" t="s">
        <v>159</v>
      </c>
      <c r="K3" s="123" t="s">
        <v>16</v>
      </c>
      <c r="L3" s="123"/>
      <c r="M3" s="110" t="s">
        <v>21</v>
      </c>
      <c r="N3" s="138" t="s">
        <v>246</v>
      </c>
    </row>
    <row r="4" spans="1:15" x14ac:dyDescent="0.2">
      <c r="A4" s="139">
        <v>1</v>
      </c>
      <c r="B4" s="122" t="str">
        <f>'Year One'!B7</f>
        <v>insert name</v>
      </c>
      <c r="C4" s="122" t="str">
        <f>'Year One'!C7</f>
        <v xml:space="preserve">Unit Faculty </v>
      </c>
      <c r="D4" s="227">
        <v>0</v>
      </c>
      <c r="E4" s="60">
        <f>D4*9</f>
        <v>0</v>
      </c>
      <c r="F4" s="376"/>
      <c r="G4" s="377"/>
      <c r="H4" s="378"/>
      <c r="I4" s="62">
        <f>'Year One'!I7</f>
        <v>0</v>
      </c>
      <c r="J4" s="63">
        <f>ROUND((I4*D4),0)</f>
        <v>0</v>
      </c>
      <c r="K4" s="64">
        <f>'Year One'!K7</f>
        <v>0.42</v>
      </c>
      <c r="L4" s="123"/>
      <c r="M4" s="63">
        <f>ROUND(((D4*I4)*K4),0)</f>
        <v>0</v>
      </c>
      <c r="N4" s="140">
        <f t="shared" ref="N4:N9" si="0">J4+M4</f>
        <v>0</v>
      </c>
    </row>
    <row r="5" spans="1:15" x14ac:dyDescent="0.2">
      <c r="A5" s="139">
        <v>2</v>
      </c>
      <c r="B5" s="122" t="str">
        <f>'Year One'!B8</f>
        <v>insert name</v>
      </c>
      <c r="C5" s="122" t="str">
        <f>'Year One'!C8</f>
        <v xml:space="preserve">Unit Faculty </v>
      </c>
      <c r="D5" s="227">
        <v>0</v>
      </c>
      <c r="E5" s="60">
        <f t="shared" ref="E5:E9" si="1">D5*9</f>
        <v>0</v>
      </c>
      <c r="F5" s="376"/>
      <c r="G5" s="377"/>
      <c r="H5" s="378"/>
      <c r="I5" s="62">
        <f>'Year One'!I8</f>
        <v>0</v>
      </c>
      <c r="J5" s="63">
        <f t="shared" ref="J5:J9" si="2">ROUND((I5*D5),0)</f>
        <v>0</v>
      </c>
      <c r="K5" s="64">
        <f>'Year One'!K8</f>
        <v>0.42</v>
      </c>
      <c r="L5" s="123"/>
      <c r="M5" s="63">
        <f t="shared" ref="M5:M9" si="3">ROUND(((D5*I5)*K5),0)</f>
        <v>0</v>
      </c>
      <c r="N5" s="140">
        <f t="shared" si="0"/>
        <v>0</v>
      </c>
    </row>
    <row r="6" spans="1:15" x14ac:dyDescent="0.2">
      <c r="A6" s="139">
        <v>3</v>
      </c>
      <c r="B6" s="122" t="str">
        <f>'Year One'!B9</f>
        <v>insert name</v>
      </c>
      <c r="C6" s="122" t="str">
        <f>'Year One'!C9</f>
        <v xml:space="preserve">Unit Faculty </v>
      </c>
      <c r="D6" s="227">
        <v>0</v>
      </c>
      <c r="E6" s="60">
        <f t="shared" si="1"/>
        <v>0</v>
      </c>
      <c r="F6" s="376"/>
      <c r="G6" s="377"/>
      <c r="H6" s="378"/>
      <c r="I6" s="62">
        <f>'Year One'!I9</f>
        <v>0</v>
      </c>
      <c r="J6" s="63">
        <f t="shared" si="2"/>
        <v>0</v>
      </c>
      <c r="K6" s="64">
        <f>'Year One'!K9</f>
        <v>0.42</v>
      </c>
      <c r="L6" s="123"/>
      <c r="M6" s="63">
        <f t="shared" si="3"/>
        <v>0</v>
      </c>
      <c r="N6" s="140">
        <f t="shared" si="0"/>
        <v>0</v>
      </c>
    </row>
    <row r="7" spans="1:15" x14ac:dyDescent="0.2">
      <c r="A7" s="139">
        <v>4</v>
      </c>
      <c r="B7" s="122" t="str">
        <f>'Year One'!B10</f>
        <v>insert name</v>
      </c>
      <c r="C7" s="122" t="str">
        <f>'Year One'!C10</f>
        <v xml:space="preserve">Unit Faculty </v>
      </c>
      <c r="D7" s="227">
        <v>0</v>
      </c>
      <c r="E7" s="60">
        <f t="shared" si="1"/>
        <v>0</v>
      </c>
      <c r="F7" s="376"/>
      <c r="G7" s="377"/>
      <c r="H7" s="378"/>
      <c r="I7" s="62">
        <f>'Year One'!I10</f>
        <v>0</v>
      </c>
      <c r="J7" s="63">
        <f t="shared" si="2"/>
        <v>0</v>
      </c>
      <c r="K7" s="64">
        <f>'Year One'!K10</f>
        <v>0.42</v>
      </c>
      <c r="L7" s="123"/>
      <c r="M7" s="63">
        <f t="shared" si="3"/>
        <v>0</v>
      </c>
      <c r="N7" s="140">
        <f t="shared" si="0"/>
        <v>0</v>
      </c>
    </row>
    <row r="8" spans="1:15" x14ac:dyDescent="0.2">
      <c r="A8" s="139">
        <v>5</v>
      </c>
      <c r="B8" s="122" t="str">
        <f>'Year One'!B11</f>
        <v>insert name</v>
      </c>
      <c r="C8" s="122" t="str">
        <f>'Year One'!C11</f>
        <v xml:space="preserve">Unit Faculty </v>
      </c>
      <c r="D8" s="227">
        <v>0</v>
      </c>
      <c r="E8" s="60">
        <f t="shared" si="1"/>
        <v>0</v>
      </c>
      <c r="F8" s="376"/>
      <c r="G8" s="377"/>
      <c r="H8" s="378"/>
      <c r="I8" s="62">
        <f>'Year One'!I11</f>
        <v>0</v>
      </c>
      <c r="J8" s="63">
        <f t="shared" si="2"/>
        <v>0</v>
      </c>
      <c r="K8" s="64">
        <f>'Year One'!K11</f>
        <v>0.42</v>
      </c>
      <c r="L8" s="123"/>
      <c r="M8" s="63">
        <f t="shared" si="3"/>
        <v>0</v>
      </c>
      <c r="N8" s="140">
        <f t="shared" si="0"/>
        <v>0</v>
      </c>
    </row>
    <row r="9" spans="1:15" x14ac:dyDescent="0.2">
      <c r="A9" s="139">
        <v>6</v>
      </c>
      <c r="B9" s="122" t="str">
        <f>'Year One'!B12</f>
        <v>insert name</v>
      </c>
      <c r="C9" s="122" t="str">
        <f>'Year One'!C12</f>
        <v xml:space="preserve">Unit Faculty </v>
      </c>
      <c r="D9" s="227">
        <v>0</v>
      </c>
      <c r="E9" s="60">
        <f t="shared" si="1"/>
        <v>0</v>
      </c>
      <c r="F9" s="376"/>
      <c r="G9" s="377"/>
      <c r="H9" s="378"/>
      <c r="I9" s="62">
        <f>'Year One'!I12</f>
        <v>0</v>
      </c>
      <c r="J9" s="63">
        <f t="shared" si="2"/>
        <v>0</v>
      </c>
      <c r="K9" s="64">
        <f>'Year One'!K12</f>
        <v>0.42</v>
      </c>
      <c r="L9" s="123"/>
      <c r="M9" s="63">
        <f t="shared" si="3"/>
        <v>0</v>
      </c>
      <c r="N9" s="140">
        <f t="shared" si="0"/>
        <v>0</v>
      </c>
    </row>
    <row r="10" spans="1:15" x14ac:dyDescent="0.2">
      <c r="A10" s="368"/>
      <c r="B10" s="277"/>
      <c r="C10" s="277"/>
      <c r="D10" s="277"/>
      <c r="E10" s="277"/>
      <c r="F10" s="277"/>
      <c r="G10" s="277"/>
      <c r="H10" s="277"/>
      <c r="I10" s="277"/>
      <c r="J10" s="277"/>
      <c r="K10" s="277"/>
      <c r="L10" s="277"/>
      <c r="M10" s="277"/>
      <c r="N10" s="403"/>
    </row>
    <row r="11" spans="1:15" x14ac:dyDescent="0.2">
      <c r="A11" s="385" t="s">
        <v>79</v>
      </c>
      <c r="B11" s="265"/>
      <c r="C11" s="265"/>
      <c r="D11" s="265"/>
      <c r="E11" s="265"/>
      <c r="F11" s="265"/>
      <c r="G11" s="265"/>
      <c r="H11" s="265"/>
      <c r="I11" s="265"/>
      <c r="J11" s="67">
        <f>SUM(J4:J9)</f>
        <v>0</v>
      </c>
      <c r="K11" s="311"/>
      <c r="L11" s="312"/>
      <c r="M11" s="68">
        <f>SUM(M4:M9)</f>
        <v>0</v>
      </c>
      <c r="N11" s="141">
        <f>SUM(N4:N9)</f>
        <v>0</v>
      </c>
    </row>
    <row r="12" spans="1:15" x14ac:dyDescent="0.2">
      <c r="A12" s="379"/>
      <c r="B12" s="259"/>
      <c r="C12" s="259"/>
      <c r="D12" s="259"/>
      <c r="E12" s="259"/>
      <c r="F12" s="259"/>
      <c r="G12" s="259"/>
      <c r="H12" s="259"/>
      <c r="I12" s="259"/>
      <c r="J12" s="259"/>
      <c r="K12" s="259"/>
      <c r="L12" s="259"/>
      <c r="M12" s="259"/>
      <c r="N12" s="380"/>
    </row>
    <row r="13" spans="1:15" s="34" customFormat="1" ht="24" x14ac:dyDescent="0.2">
      <c r="A13" s="142"/>
      <c r="B13" s="56" t="s">
        <v>19</v>
      </c>
      <c r="C13" s="56" t="s">
        <v>143</v>
      </c>
      <c r="D13" s="112" t="s">
        <v>190</v>
      </c>
      <c r="E13" s="111" t="s">
        <v>43</v>
      </c>
      <c r="F13" s="112" t="s">
        <v>13</v>
      </c>
      <c r="G13" s="294"/>
      <c r="H13" s="295"/>
      <c r="I13" s="109" t="s">
        <v>145</v>
      </c>
      <c r="J13" s="110" t="s">
        <v>159</v>
      </c>
      <c r="K13" s="123" t="s">
        <v>16</v>
      </c>
      <c r="L13" s="123"/>
      <c r="M13" s="110" t="s">
        <v>21</v>
      </c>
      <c r="N13" s="138" t="s">
        <v>246</v>
      </c>
    </row>
    <row r="14" spans="1:15" x14ac:dyDescent="0.2">
      <c r="A14" s="139">
        <v>1</v>
      </c>
      <c r="B14" s="122" t="str">
        <f>'Year One'!B17</f>
        <v>insert name</v>
      </c>
      <c r="C14" s="122" t="str">
        <f>'Year One'!C17</f>
        <v>P&amp;S Salary &amp; Hourly</v>
      </c>
      <c r="D14" s="227">
        <v>0</v>
      </c>
      <c r="E14" s="228"/>
      <c r="F14" s="69">
        <f>D14*E14</f>
        <v>0</v>
      </c>
      <c r="G14" s="294"/>
      <c r="H14" s="295"/>
      <c r="I14" s="62">
        <f>'Year One'!I17</f>
        <v>0</v>
      </c>
      <c r="J14" s="70">
        <f>ROUND(I14/12*D14*E14,0)</f>
        <v>0</v>
      </c>
      <c r="K14" s="64">
        <f>'Year One'!K17</f>
        <v>0.44</v>
      </c>
      <c r="L14" s="123"/>
      <c r="M14" s="65">
        <f>ROUND(J14*K14,0)</f>
        <v>0</v>
      </c>
      <c r="N14" s="140">
        <f>J14+M14</f>
        <v>0</v>
      </c>
    </row>
    <row r="15" spans="1:15" x14ac:dyDescent="0.2">
      <c r="A15" s="139">
        <v>2</v>
      </c>
      <c r="B15" s="122" t="str">
        <f>'Year One'!B18</f>
        <v>insert name</v>
      </c>
      <c r="C15" s="122" t="str">
        <f>'Year One'!C18</f>
        <v>P&amp;S Salary &amp; Hourly</v>
      </c>
      <c r="D15" s="227">
        <v>0</v>
      </c>
      <c r="E15" s="228"/>
      <c r="F15" s="69">
        <f t="shared" ref="F15:F18" si="4">D15*E15</f>
        <v>0</v>
      </c>
      <c r="G15" s="294"/>
      <c r="H15" s="295"/>
      <c r="I15" s="62">
        <f>'Year One'!I18</f>
        <v>0</v>
      </c>
      <c r="J15" s="70">
        <f t="shared" ref="J15:J18" si="5">ROUND(I15/12*D15*E15,0)</f>
        <v>0</v>
      </c>
      <c r="K15" s="64">
        <f>'Year One'!K18</f>
        <v>0.44</v>
      </c>
      <c r="L15" s="123"/>
      <c r="M15" s="65">
        <f t="shared" ref="M15:M18" si="6">ROUND(J15*K15,0)</f>
        <v>0</v>
      </c>
      <c r="N15" s="140">
        <f>J15+M15</f>
        <v>0</v>
      </c>
    </row>
    <row r="16" spans="1:15" x14ac:dyDescent="0.2">
      <c r="A16" s="139">
        <v>3</v>
      </c>
      <c r="B16" s="122" t="str">
        <f>'Year One'!B19</f>
        <v>insert name</v>
      </c>
      <c r="C16" s="122" t="str">
        <f>'Year One'!C19</f>
        <v>P&amp;S Salary &amp; Hourly</v>
      </c>
      <c r="D16" s="227">
        <v>0</v>
      </c>
      <c r="E16" s="228"/>
      <c r="F16" s="69">
        <f t="shared" si="4"/>
        <v>0</v>
      </c>
      <c r="G16" s="294"/>
      <c r="H16" s="295"/>
      <c r="I16" s="62">
        <f>'Year One'!I19</f>
        <v>0</v>
      </c>
      <c r="J16" s="70">
        <f t="shared" si="5"/>
        <v>0</v>
      </c>
      <c r="K16" s="64">
        <f>'Year One'!K19</f>
        <v>0.44</v>
      </c>
      <c r="L16" s="123"/>
      <c r="M16" s="65">
        <f t="shared" si="6"/>
        <v>0</v>
      </c>
      <c r="N16" s="140">
        <f>J16+M16</f>
        <v>0</v>
      </c>
      <c r="O16" s="37" t="s">
        <v>18</v>
      </c>
    </row>
    <row r="17" spans="1:14" x14ac:dyDescent="0.2">
      <c r="A17" s="139">
        <v>4</v>
      </c>
      <c r="B17" s="122" t="str">
        <f>'Year One'!B20</f>
        <v>insert name</v>
      </c>
      <c r="C17" s="122" t="str">
        <f>'Year One'!C20</f>
        <v>P&amp;S Salary &amp; Hourly</v>
      </c>
      <c r="D17" s="227">
        <v>0</v>
      </c>
      <c r="E17" s="228"/>
      <c r="F17" s="69">
        <f t="shared" si="4"/>
        <v>0</v>
      </c>
      <c r="G17" s="294"/>
      <c r="H17" s="295"/>
      <c r="I17" s="62">
        <f>'Year One'!I20</f>
        <v>0</v>
      </c>
      <c r="J17" s="70">
        <f t="shared" si="5"/>
        <v>0</v>
      </c>
      <c r="K17" s="64">
        <f>'Year One'!K20</f>
        <v>0.44</v>
      </c>
      <c r="L17" s="123"/>
      <c r="M17" s="65">
        <f t="shared" si="6"/>
        <v>0</v>
      </c>
      <c r="N17" s="140">
        <f>J17+M17</f>
        <v>0</v>
      </c>
    </row>
    <row r="18" spans="1:14" x14ac:dyDescent="0.2">
      <c r="A18" s="139">
        <v>5</v>
      </c>
      <c r="B18" s="122" t="str">
        <f>'Year One'!B21</f>
        <v>insert name</v>
      </c>
      <c r="C18" s="122" t="str">
        <f>'Year One'!C21</f>
        <v>P&amp;S Salary &amp; Hourly</v>
      </c>
      <c r="D18" s="227">
        <v>0</v>
      </c>
      <c r="E18" s="228"/>
      <c r="F18" s="69">
        <f t="shared" si="4"/>
        <v>0</v>
      </c>
      <c r="G18" s="294"/>
      <c r="H18" s="295"/>
      <c r="I18" s="62">
        <f>'Year One'!I21</f>
        <v>0</v>
      </c>
      <c r="J18" s="70">
        <f t="shared" si="5"/>
        <v>0</v>
      </c>
      <c r="K18" s="64">
        <f>'Year One'!K21</f>
        <v>0.44</v>
      </c>
      <c r="L18" s="123"/>
      <c r="M18" s="65">
        <f t="shared" si="6"/>
        <v>0</v>
      </c>
      <c r="N18" s="140">
        <f>J18+M18</f>
        <v>0</v>
      </c>
    </row>
    <row r="19" spans="1:14" x14ac:dyDescent="0.2">
      <c r="A19" s="379"/>
      <c r="B19" s="259"/>
      <c r="C19" s="259"/>
      <c r="D19" s="259"/>
      <c r="E19" s="259"/>
      <c r="F19" s="259"/>
      <c r="G19" s="259"/>
      <c r="H19" s="259"/>
      <c r="I19" s="259"/>
      <c r="J19" s="259"/>
      <c r="K19" s="259"/>
      <c r="L19" s="259"/>
      <c r="M19" s="259"/>
      <c r="N19" s="380"/>
    </row>
    <row r="20" spans="1:14" x14ac:dyDescent="0.2">
      <c r="A20" s="385" t="s">
        <v>80</v>
      </c>
      <c r="B20" s="265"/>
      <c r="C20" s="265"/>
      <c r="D20" s="265"/>
      <c r="E20" s="265"/>
      <c r="F20" s="265"/>
      <c r="G20" s="265"/>
      <c r="H20" s="265"/>
      <c r="I20" s="265"/>
      <c r="J20" s="67">
        <f>SUM(J14:J18)</f>
        <v>0</v>
      </c>
      <c r="K20" s="311"/>
      <c r="L20" s="312"/>
      <c r="M20" s="67">
        <f>SUM(M14:M18)</f>
        <v>0</v>
      </c>
      <c r="N20" s="141">
        <f>SUM(N14:N18)</f>
        <v>0</v>
      </c>
    </row>
    <row r="21" spans="1:14" x14ac:dyDescent="0.2">
      <c r="A21" s="379"/>
      <c r="B21" s="259"/>
      <c r="C21" s="259"/>
      <c r="D21" s="259"/>
      <c r="E21" s="259"/>
      <c r="F21" s="259"/>
      <c r="G21" s="259"/>
      <c r="H21" s="259"/>
      <c r="I21" s="259"/>
      <c r="J21" s="259"/>
      <c r="K21" s="259"/>
      <c r="L21" s="259"/>
      <c r="M21" s="259"/>
      <c r="N21" s="380"/>
    </row>
    <row r="22" spans="1:14" s="34" customFormat="1" ht="36.75" customHeight="1" x14ac:dyDescent="0.2">
      <c r="A22" s="137"/>
      <c r="B22" s="283" t="s">
        <v>269</v>
      </c>
      <c r="C22" s="284"/>
      <c r="D22" s="57" t="s">
        <v>191</v>
      </c>
      <c r="E22" s="57" t="s">
        <v>192</v>
      </c>
      <c r="F22" s="57" t="s">
        <v>193</v>
      </c>
      <c r="G22" s="108" t="s">
        <v>194</v>
      </c>
      <c r="H22" s="55"/>
      <c r="I22" s="109" t="s">
        <v>169</v>
      </c>
      <c r="J22" s="110" t="s">
        <v>159</v>
      </c>
      <c r="K22" s="296"/>
      <c r="L22" s="297"/>
      <c r="M22" s="298"/>
      <c r="N22" s="138" t="s">
        <v>246</v>
      </c>
    </row>
    <row r="23" spans="1:14" x14ac:dyDescent="0.2">
      <c r="A23" s="139">
        <v>1</v>
      </c>
      <c r="B23" s="259" t="s">
        <v>23</v>
      </c>
      <c r="C23" s="259"/>
      <c r="D23" s="229"/>
      <c r="E23" s="228"/>
      <c r="F23" s="229"/>
      <c r="G23" s="229"/>
      <c r="H23" s="71"/>
      <c r="I23" s="230">
        <v>0</v>
      </c>
      <c r="J23" s="65">
        <f>ROUND((D23*I23*E23)+(F23*I23*G23),0)</f>
        <v>0</v>
      </c>
      <c r="K23" s="296"/>
      <c r="L23" s="297"/>
      <c r="M23" s="298"/>
      <c r="N23" s="140">
        <f>J23</f>
        <v>0</v>
      </c>
    </row>
    <row r="24" spans="1:14" x14ac:dyDescent="0.2">
      <c r="A24" s="139">
        <v>2</v>
      </c>
      <c r="B24" s="259" t="s">
        <v>23</v>
      </c>
      <c r="C24" s="259"/>
      <c r="D24" s="229"/>
      <c r="E24" s="228"/>
      <c r="F24" s="229"/>
      <c r="G24" s="229"/>
      <c r="H24" s="71"/>
      <c r="I24" s="230">
        <v>0</v>
      </c>
      <c r="J24" s="65">
        <f t="shared" ref="J24:J26" si="7">ROUND((D24*I24*E24)+(F24*I24*G24),0)</f>
        <v>0</v>
      </c>
      <c r="K24" s="296"/>
      <c r="L24" s="297"/>
      <c r="M24" s="298"/>
      <c r="N24" s="140">
        <f t="shared" ref="N24:N26" si="8">J24</f>
        <v>0</v>
      </c>
    </row>
    <row r="25" spans="1:14" x14ac:dyDescent="0.2">
      <c r="A25" s="139">
        <v>3</v>
      </c>
      <c r="B25" s="259" t="s">
        <v>6</v>
      </c>
      <c r="C25" s="259"/>
      <c r="D25" s="229"/>
      <c r="E25" s="228"/>
      <c r="F25" s="229"/>
      <c r="G25" s="229"/>
      <c r="H25" s="71"/>
      <c r="I25" s="230">
        <v>0</v>
      </c>
      <c r="J25" s="65">
        <f t="shared" si="7"/>
        <v>0</v>
      </c>
      <c r="K25" s="296"/>
      <c r="L25" s="297"/>
      <c r="M25" s="298"/>
      <c r="N25" s="140">
        <f t="shared" si="8"/>
        <v>0</v>
      </c>
    </row>
    <row r="26" spans="1:14" x14ac:dyDescent="0.2">
      <c r="A26" s="139">
        <v>4</v>
      </c>
      <c r="B26" s="259" t="s">
        <v>6</v>
      </c>
      <c r="C26" s="259"/>
      <c r="D26" s="229"/>
      <c r="E26" s="228"/>
      <c r="F26" s="229"/>
      <c r="G26" s="229"/>
      <c r="H26" s="71"/>
      <c r="I26" s="230">
        <v>0</v>
      </c>
      <c r="J26" s="65">
        <f t="shared" si="7"/>
        <v>0</v>
      </c>
      <c r="K26" s="296"/>
      <c r="L26" s="297"/>
      <c r="M26" s="298"/>
      <c r="N26" s="140">
        <f t="shared" si="8"/>
        <v>0</v>
      </c>
    </row>
    <row r="27" spans="1:14" x14ac:dyDescent="0.2">
      <c r="A27" s="379"/>
      <c r="B27" s="259"/>
      <c r="C27" s="259"/>
      <c r="D27" s="259"/>
      <c r="E27" s="259"/>
      <c r="F27" s="259"/>
      <c r="G27" s="259"/>
      <c r="H27" s="259"/>
      <c r="I27" s="259"/>
      <c r="J27" s="259"/>
      <c r="K27" s="259"/>
      <c r="L27" s="259"/>
      <c r="M27" s="259"/>
      <c r="N27" s="380"/>
    </row>
    <row r="28" spans="1:14" ht="24" x14ac:dyDescent="0.2">
      <c r="A28" s="139"/>
      <c r="B28" s="283" t="s">
        <v>270</v>
      </c>
      <c r="C28" s="284"/>
      <c r="D28" s="113" t="s">
        <v>195</v>
      </c>
      <c r="E28" s="114" t="s">
        <v>72</v>
      </c>
      <c r="F28" s="114" t="s">
        <v>17</v>
      </c>
      <c r="G28" s="313"/>
      <c r="H28" s="313"/>
      <c r="I28" s="313"/>
      <c r="J28" s="110" t="s">
        <v>159</v>
      </c>
      <c r="K28" s="333"/>
      <c r="L28" s="334"/>
      <c r="M28" s="335"/>
      <c r="N28" s="138" t="s">
        <v>246</v>
      </c>
    </row>
    <row r="29" spans="1:14" x14ac:dyDescent="0.2">
      <c r="A29" s="139">
        <v>5</v>
      </c>
      <c r="B29" s="285" t="s">
        <v>0</v>
      </c>
      <c r="C29" s="286"/>
      <c r="D29" s="229"/>
      <c r="E29" s="231">
        <v>0</v>
      </c>
      <c r="F29" s="73">
        <f>GARate</f>
        <v>12730</v>
      </c>
      <c r="G29" s="300"/>
      <c r="H29" s="300"/>
      <c r="I29" s="300"/>
      <c r="J29" s="66">
        <f>ROUND((D29*E29*F29),0)</f>
        <v>0</v>
      </c>
      <c r="K29" s="333"/>
      <c r="L29" s="334"/>
      <c r="M29" s="335"/>
      <c r="N29" s="143">
        <f>J29</f>
        <v>0</v>
      </c>
    </row>
    <row r="30" spans="1:14" x14ac:dyDescent="0.2">
      <c r="A30" s="139">
        <v>6</v>
      </c>
      <c r="B30" s="285" t="s">
        <v>0</v>
      </c>
      <c r="C30" s="286"/>
      <c r="D30" s="229"/>
      <c r="E30" s="231">
        <v>0</v>
      </c>
      <c r="F30" s="73">
        <f>GARate</f>
        <v>12730</v>
      </c>
      <c r="G30" s="300"/>
      <c r="H30" s="300"/>
      <c r="I30" s="300"/>
      <c r="J30" s="66">
        <f>ROUND((D30*E30*F30),0)</f>
        <v>0</v>
      </c>
      <c r="K30" s="333"/>
      <c r="L30" s="334"/>
      <c r="M30" s="335"/>
      <c r="N30" s="143">
        <f>J30</f>
        <v>0</v>
      </c>
    </row>
    <row r="31" spans="1:14" x14ac:dyDescent="0.2">
      <c r="A31" s="379"/>
      <c r="B31" s="259"/>
      <c r="C31" s="259"/>
      <c r="D31" s="259"/>
      <c r="E31" s="259"/>
      <c r="F31" s="259"/>
      <c r="G31" s="259"/>
      <c r="H31" s="259"/>
      <c r="I31" s="259"/>
      <c r="J31" s="259"/>
      <c r="K31" s="259"/>
      <c r="L31" s="259"/>
      <c r="M31" s="259"/>
      <c r="N31" s="380"/>
    </row>
    <row r="32" spans="1:14" x14ac:dyDescent="0.2">
      <c r="A32" s="385" t="s">
        <v>206</v>
      </c>
      <c r="B32" s="265"/>
      <c r="C32" s="265"/>
      <c r="D32" s="265"/>
      <c r="E32" s="265"/>
      <c r="F32" s="265"/>
      <c r="G32" s="265"/>
      <c r="H32" s="265"/>
      <c r="I32" s="265"/>
      <c r="J32" s="75">
        <f>SUM(J23:J30)</f>
        <v>0</v>
      </c>
      <c r="K32" s="349"/>
      <c r="L32" s="350"/>
      <c r="M32" s="351"/>
      <c r="N32" s="141">
        <f>SUM(N23:N30)</f>
        <v>0</v>
      </c>
    </row>
    <row r="33" spans="1:15" ht="26.1" customHeight="1" x14ac:dyDescent="0.2">
      <c r="A33" s="368"/>
      <c r="B33" s="277"/>
      <c r="C33" s="277"/>
      <c r="D33" s="277"/>
      <c r="E33" s="277"/>
      <c r="F33" s="277"/>
      <c r="G33" s="277"/>
      <c r="H33" s="277"/>
      <c r="I33" s="278"/>
      <c r="J33" s="57" t="s">
        <v>247</v>
      </c>
      <c r="K33" s="279"/>
      <c r="L33" s="278"/>
      <c r="M33" s="57" t="s">
        <v>248</v>
      </c>
      <c r="N33" s="57" t="s">
        <v>249</v>
      </c>
    </row>
    <row r="34" spans="1:15" x14ac:dyDescent="0.2">
      <c r="A34" s="385" t="s">
        <v>154</v>
      </c>
      <c r="B34" s="265"/>
      <c r="C34" s="265"/>
      <c r="D34" s="265"/>
      <c r="E34" s="265"/>
      <c r="F34" s="265"/>
      <c r="G34" s="265"/>
      <c r="H34" s="265"/>
      <c r="I34" s="265"/>
      <c r="J34" s="67">
        <f>+SUM(J11+J32+J20)</f>
        <v>0</v>
      </c>
      <c r="K34" s="269"/>
      <c r="L34" s="269"/>
      <c r="M34" s="67">
        <f>+SUM(M11+M32+M20)</f>
        <v>0</v>
      </c>
      <c r="N34" s="141">
        <f>+SUM(N11+N32+N20)</f>
        <v>0</v>
      </c>
    </row>
    <row r="35" spans="1:15" x14ac:dyDescent="0.2">
      <c r="A35" s="379"/>
      <c r="B35" s="259"/>
      <c r="C35" s="259"/>
      <c r="D35" s="259"/>
      <c r="E35" s="259"/>
      <c r="F35" s="259"/>
      <c r="G35" s="259"/>
      <c r="H35" s="259"/>
      <c r="I35" s="259"/>
      <c r="J35" s="259"/>
      <c r="K35" s="259"/>
      <c r="L35" s="259"/>
      <c r="M35" s="259"/>
      <c r="N35" s="380"/>
    </row>
    <row r="36" spans="1:15" ht="19.5" customHeight="1" x14ac:dyDescent="0.2">
      <c r="A36" s="400" t="s">
        <v>152</v>
      </c>
      <c r="B36" s="401"/>
      <c r="C36" s="401"/>
      <c r="D36" s="401"/>
      <c r="E36" s="401"/>
      <c r="F36" s="401"/>
      <c r="G36" s="401"/>
      <c r="H36" s="401"/>
      <c r="I36" s="401"/>
      <c r="J36" s="401"/>
      <c r="K36" s="401"/>
      <c r="L36" s="401"/>
      <c r="M36" s="401"/>
      <c r="N36" s="402"/>
    </row>
    <row r="37" spans="1:15" ht="36" x14ac:dyDescent="0.2">
      <c r="A37" s="144"/>
      <c r="B37" s="116" t="s">
        <v>24</v>
      </c>
      <c r="C37" s="116" t="s">
        <v>143</v>
      </c>
      <c r="D37" s="126" t="s">
        <v>90</v>
      </c>
      <c r="E37" s="126" t="s">
        <v>13</v>
      </c>
      <c r="F37" s="415"/>
      <c r="G37" s="416"/>
      <c r="H37" s="417"/>
      <c r="I37" s="117" t="s">
        <v>144</v>
      </c>
      <c r="J37" s="145" t="s">
        <v>159</v>
      </c>
      <c r="K37" s="146" t="s">
        <v>16</v>
      </c>
      <c r="L37" s="146"/>
      <c r="M37" s="145" t="s">
        <v>21</v>
      </c>
      <c r="N37" s="147" t="s">
        <v>246</v>
      </c>
      <c r="O37" s="38"/>
    </row>
    <row r="38" spans="1:15" x14ac:dyDescent="0.2">
      <c r="A38" s="148">
        <v>1</v>
      </c>
      <c r="B38" s="149" t="str">
        <f>'Year Two'!B7</f>
        <v>insert name</v>
      </c>
      <c r="C38" s="149" t="str">
        <f>'Year Two'!C7</f>
        <v xml:space="preserve">Unit Faculty </v>
      </c>
      <c r="D38" s="227">
        <v>0</v>
      </c>
      <c r="E38" s="150">
        <f>D38*9</f>
        <v>0</v>
      </c>
      <c r="F38" s="415"/>
      <c r="G38" s="416"/>
      <c r="H38" s="417"/>
      <c r="I38" s="151">
        <f>'Year Two'!I7</f>
        <v>0</v>
      </c>
      <c r="J38" s="152">
        <f>ROUND((I38*D38),0)</f>
        <v>0</v>
      </c>
      <c r="K38" s="153">
        <f>'Year Two'!K7</f>
        <v>0.4284</v>
      </c>
      <c r="L38" s="146"/>
      <c r="M38" s="152">
        <f>ROUND(((D38*I38)*K38),0)</f>
        <v>0</v>
      </c>
      <c r="N38" s="154">
        <f t="shared" ref="N38:N43" si="9">J38+M38</f>
        <v>0</v>
      </c>
      <c r="O38" s="38"/>
    </row>
    <row r="39" spans="1:15" x14ac:dyDescent="0.2">
      <c r="A39" s="148">
        <v>2</v>
      </c>
      <c r="B39" s="149" t="str">
        <f>'Year Two'!B8</f>
        <v>insert name</v>
      </c>
      <c r="C39" s="149" t="str">
        <f>'Year Two'!C8</f>
        <v xml:space="preserve">Unit Faculty </v>
      </c>
      <c r="D39" s="227">
        <v>0</v>
      </c>
      <c r="E39" s="150">
        <f t="shared" ref="E39:E43" si="10">D39*9</f>
        <v>0</v>
      </c>
      <c r="F39" s="415"/>
      <c r="G39" s="416"/>
      <c r="H39" s="417"/>
      <c r="I39" s="151">
        <f>'Year Two'!I8</f>
        <v>0</v>
      </c>
      <c r="J39" s="152">
        <f t="shared" ref="J39:J43" si="11">ROUND((I39*D39),0)</f>
        <v>0</v>
      </c>
      <c r="K39" s="153">
        <f>'Year Two'!K8</f>
        <v>0.4284</v>
      </c>
      <c r="L39" s="146"/>
      <c r="M39" s="152">
        <f t="shared" ref="M39:M43" si="12">ROUND(((D39*I39)*K39),0)</f>
        <v>0</v>
      </c>
      <c r="N39" s="154">
        <f t="shared" si="9"/>
        <v>0</v>
      </c>
      <c r="O39" s="38"/>
    </row>
    <row r="40" spans="1:15" x14ac:dyDescent="0.2">
      <c r="A40" s="148">
        <v>3</v>
      </c>
      <c r="B40" s="149" t="str">
        <f>'Year Two'!B9</f>
        <v>insert name</v>
      </c>
      <c r="C40" s="149" t="str">
        <f>'Year Two'!C9</f>
        <v xml:space="preserve">Unit Faculty </v>
      </c>
      <c r="D40" s="227">
        <v>0</v>
      </c>
      <c r="E40" s="150">
        <f t="shared" si="10"/>
        <v>0</v>
      </c>
      <c r="F40" s="415"/>
      <c r="G40" s="416"/>
      <c r="H40" s="417"/>
      <c r="I40" s="151">
        <f>'Year Two'!I9</f>
        <v>0</v>
      </c>
      <c r="J40" s="152">
        <f t="shared" si="11"/>
        <v>0</v>
      </c>
      <c r="K40" s="153">
        <f>'Year Two'!K9</f>
        <v>0.4284</v>
      </c>
      <c r="L40" s="146"/>
      <c r="M40" s="152">
        <f t="shared" si="12"/>
        <v>0</v>
      </c>
      <c r="N40" s="154">
        <f t="shared" si="9"/>
        <v>0</v>
      </c>
      <c r="O40" s="38"/>
    </row>
    <row r="41" spans="1:15" x14ac:dyDescent="0.2">
      <c r="A41" s="148">
        <v>4</v>
      </c>
      <c r="B41" s="149" t="str">
        <f>'Year Two'!B10</f>
        <v>insert name</v>
      </c>
      <c r="C41" s="149" t="str">
        <f>'Year Two'!C10</f>
        <v xml:space="preserve">Unit Faculty </v>
      </c>
      <c r="D41" s="227">
        <v>0</v>
      </c>
      <c r="E41" s="150">
        <f t="shared" si="10"/>
        <v>0</v>
      </c>
      <c r="F41" s="415"/>
      <c r="G41" s="416"/>
      <c r="H41" s="417"/>
      <c r="I41" s="151">
        <f>'Year Two'!I10</f>
        <v>0</v>
      </c>
      <c r="J41" s="152">
        <f t="shared" si="11"/>
        <v>0</v>
      </c>
      <c r="K41" s="153">
        <f>'Year Two'!K10</f>
        <v>0.4284</v>
      </c>
      <c r="L41" s="146"/>
      <c r="M41" s="152">
        <f t="shared" si="12"/>
        <v>0</v>
      </c>
      <c r="N41" s="154">
        <f t="shared" si="9"/>
        <v>0</v>
      </c>
      <c r="O41" s="38"/>
    </row>
    <row r="42" spans="1:15" x14ac:dyDescent="0.2">
      <c r="A42" s="148">
        <v>5</v>
      </c>
      <c r="B42" s="149" t="str">
        <f>'Year Two'!B11</f>
        <v>insert name</v>
      </c>
      <c r="C42" s="149" t="str">
        <f>'Year Two'!C11</f>
        <v xml:space="preserve">Unit Faculty </v>
      </c>
      <c r="D42" s="227">
        <v>0</v>
      </c>
      <c r="E42" s="150">
        <f t="shared" si="10"/>
        <v>0</v>
      </c>
      <c r="F42" s="415"/>
      <c r="G42" s="416"/>
      <c r="H42" s="417"/>
      <c r="I42" s="151">
        <f>'Year Two'!I11</f>
        <v>0</v>
      </c>
      <c r="J42" s="152">
        <f t="shared" si="11"/>
        <v>0</v>
      </c>
      <c r="K42" s="153">
        <f>'Year Two'!K11</f>
        <v>0.4284</v>
      </c>
      <c r="L42" s="146"/>
      <c r="M42" s="152">
        <f t="shared" si="12"/>
        <v>0</v>
      </c>
      <c r="N42" s="154">
        <f t="shared" si="9"/>
        <v>0</v>
      </c>
      <c r="O42" s="38"/>
    </row>
    <row r="43" spans="1:15" x14ac:dyDescent="0.2">
      <c r="A43" s="148">
        <v>6</v>
      </c>
      <c r="B43" s="149" t="str">
        <f>'Year Two'!B12</f>
        <v>insert name</v>
      </c>
      <c r="C43" s="149" t="str">
        <f>'Year Two'!C12</f>
        <v xml:space="preserve">Unit Faculty </v>
      </c>
      <c r="D43" s="227">
        <v>0</v>
      </c>
      <c r="E43" s="150">
        <f t="shared" si="10"/>
        <v>0</v>
      </c>
      <c r="F43" s="415"/>
      <c r="G43" s="416"/>
      <c r="H43" s="417"/>
      <c r="I43" s="151">
        <f>'Year Two'!I12</f>
        <v>0</v>
      </c>
      <c r="J43" s="152">
        <f t="shared" si="11"/>
        <v>0</v>
      </c>
      <c r="K43" s="153">
        <f>'Year Two'!K12</f>
        <v>0.4284</v>
      </c>
      <c r="L43" s="146"/>
      <c r="M43" s="152">
        <f t="shared" si="12"/>
        <v>0</v>
      </c>
      <c r="N43" s="154">
        <f t="shared" si="9"/>
        <v>0</v>
      </c>
    </row>
    <row r="44" spans="1:15" x14ac:dyDescent="0.2">
      <c r="A44" s="372"/>
      <c r="B44" s="373"/>
      <c r="C44" s="373"/>
      <c r="D44" s="373"/>
      <c r="E44" s="373"/>
      <c r="F44" s="373"/>
      <c r="G44" s="373"/>
      <c r="H44" s="373"/>
      <c r="I44" s="373"/>
      <c r="J44" s="373"/>
      <c r="K44" s="373"/>
      <c r="L44" s="373"/>
      <c r="M44" s="373"/>
      <c r="N44" s="418"/>
      <c r="O44" s="38"/>
    </row>
    <row r="45" spans="1:15" x14ac:dyDescent="0.2">
      <c r="A45" s="385" t="s">
        <v>79</v>
      </c>
      <c r="B45" s="265"/>
      <c r="C45" s="265"/>
      <c r="D45" s="265"/>
      <c r="E45" s="265"/>
      <c r="F45" s="265"/>
      <c r="G45" s="265"/>
      <c r="H45" s="265"/>
      <c r="I45" s="265"/>
      <c r="J45" s="67">
        <f>SUM(J38:J43)</f>
        <v>0</v>
      </c>
      <c r="K45" s="311"/>
      <c r="L45" s="312"/>
      <c r="M45" s="68">
        <f>SUM(M38:M43)</f>
        <v>0</v>
      </c>
      <c r="N45" s="141">
        <f>SUM(N38:N43)</f>
        <v>0</v>
      </c>
    </row>
    <row r="46" spans="1:15" x14ac:dyDescent="0.2">
      <c r="A46" s="407"/>
      <c r="B46" s="408"/>
      <c r="C46" s="408"/>
      <c r="D46" s="408"/>
      <c r="E46" s="408"/>
      <c r="F46" s="408"/>
      <c r="G46" s="408"/>
      <c r="H46" s="408"/>
      <c r="I46" s="408"/>
      <c r="J46" s="408"/>
      <c r="K46" s="408"/>
      <c r="L46" s="408"/>
      <c r="M46" s="408"/>
      <c r="N46" s="409"/>
      <c r="O46" s="38"/>
    </row>
    <row r="47" spans="1:15" ht="24" x14ac:dyDescent="0.2">
      <c r="A47" s="156"/>
      <c r="B47" s="116" t="s">
        <v>19</v>
      </c>
      <c r="C47" s="116" t="s">
        <v>143</v>
      </c>
      <c r="D47" s="128" t="s">
        <v>190</v>
      </c>
      <c r="E47" s="157" t="s">
        <v>43</v>
      </c>
      <c r="F47" s="128" t="s">
        <v>13</v>
      </c>
      <c r="G47" s="386"/>
      <c r="H47" s="387"/>
      <c r="I47" s="117" t="s">
        <v>144</v>
      </c>
      <c r="J47" s="145" t="s">
        <v>159</v>
      </c>
      <c r="K47" s="146" t="s">
        <v>16</v>
      </c>
      <c r="L47" s="146"/>
      <c r="M47" s="145" t="s">
        <v>21</v>
      </c>
      <c r="N47" s="147" t="s">
        <v>246</v>
      </c>
    </row>
    <row r="48" spans="1:15" x14ac:dyDescent="0.2">
      <c r="A48" s="148">
        <v>1</v>
      </c>
      <c r="B48" s="149" t="str">
        <f>'Year Two'!B17</f>
        <v>insert name</v>
      </c>
      <c r="C48" s="149" t="str">
        <f>'Year Two'!C17</f>
        <v>P&amp;S Salary &amp; Hourly</v>
      </c>
      <c r="D48" s="227">
        <v>0</v>
      </c>
      <c r="E48" s="228"/>
      <c r="F48" s="158">
        <f>D48*E48</f>
        <v>0</v>
      </c>
      <c r="G48" s="386"/>
      <c r="H48" s="387"/>
      <c r="I48" s="151">
        <f>'Year Two'!I17</f>
        <v>0</v>
      </c>
      <c r="J48" s="159">
        <f>ROUND(I48/12*D48*E48,0)</f>
        <v>0</v>
      </c>
      <c r="K48" s="153">
        <f>'Year Two'!K17</f>
        <v>0.44880000000000003</v>
      </c>
      <c r="L48" s="146"/>
      <c r="M48" s="155">
        <f>ROUND(J48*K48,0)</f>
        <v>0</v>
      </c>
      <c r="N48" s="154">
        <f>J48+M48</f>
        <v>0</v>
      </c>
      <c r="O48" s="38"/>
    </row>
    <row r="49" spans="1:14" x14ac:dyDescent="0.2">
      <c r="A49" s="148">
        <v>2</v>
      </c>
      <c r="B49" s="149" t="str">
        <f>'Year Two'!B18</f>
        <v>insert name</v>
      </c>
      <c r="C49" s="149" t="str">
        <f>'Year Two'!C18</f>
        <v>P&amp;S Salary &amp; Hourly</v>
      </c>
      <c r="D49" s="227">
        <v>0</v>
      </c>
      <c r="E49" s="228"/>
      <c r="F49" s="158">
        <f t="shared" ref="F49:F52" si="13">D49*E49</f>
        <v>0</v>
      </c>
      <c r="G49" s="386"/>
      <c r="H49" s="387"/>
      <c r="I49" s="151">
        <f>'Year Two'!I18</f>
        <v>0</v>
      </c>
      <c r="J49" s="159">
        <f t="shared" ref="J49:J52" si="14">ROUND(I49/12*D49*E49,0)</f>
        <v>0</v>
      </c>
      <c r="K49" s="153">
        <f>'Year Two'!K18</f>
        <v>0.44880000000000003</v>
      </c>
      <c r="L49" s="146"/>
      <c r="M49" s="155">
        <f t="shared" ref="M49:M52" si="15">ROUND(J49*K49,0)</f>
        <v>0</v>
      </c>
      <c r="N49" s="154">
        <f>J49+M49</f>
        <v>0</v>
      </c>
    </row>
    <row r="50" spans="1:14" x14ac:dyDescent="0.2">
      <c r="A50" s="148">
        <v>3</v>
      </c>
      <c r="B50" s="149" t="str">
        <f>'Year Two'!B19</f>
        <v>insert name</v>
      </c>
      <c r="C50" s="149" t="str">
        <f>'Year Two'!C19</f>
        <v>P&amp;S Salary &amp; Hourly</v>
      </c>
      <c r="D50" s="227">
        <v>0</v>
      </c>
      <c r="E50" s="228"/>
      <c r="F50" s="158">
        <f t="shared" si="13"/>
        <v>0</v>
      </c>
      <c r="G50" s="386"/>
      <c r="H50" s="387"/>
      <c r="I50" s="151">
        <f>'Year Two'!I19</f>
        <v>0</v>
      </c>
      <c r="J50" s="159">
        <f t="shared" si="14"/>
        <v>0</v>
      </c>
      <c r="K50" s="153">
        <f>'Year Two'!K19</f>
        <v>0.44880000000000003</v>
      </c>
      <c r="L50" s="146"/>
      <c r="M50" s="155">
        <f t="shared" si="15"/>
        <v>0</v>
      </c>
      <c r="N50" s="154">
        <f>J50+M50</f>
        <v>0</v>
      </c>
    </row>
    <row r="51" spans="1:14" x14ac:dyDescent="0.2">
      <c r="A51" s="148">
        <v>4</v>
      </c>
      <c r="B51" s="149" t="str">
        <f>'Year Two'!B20</f>
        <v>insert name</v>
      </c>
      <c r="C51" s="149" t="str">
        <f>'Year Two'!C20</f>
        <v>P&amp;S Salary &amp; Hourly</v>
      </c>
      <c r="D51" s="227">
        <v>0</v>
      </c>
      <c r="E51" s="228"/>
      <c r="F51" s="158">
        <f t="shared" si="13"/>
        <v>0</v>
      </c>
      <c r="G51" s="386"/>
      <c r="H51" s="387"/>
      <c r="I51" s="151">
        <f>'Year Two'!I20</f>
        <v>0</v>
      </c>
      <c r="J51" s="159">
        <f t="shared" si="14"/>
        <v>0</v>
      </c>
      <c r="K51" s="153">
        <f>'Year Two'!K20</f>
        <v>0.44880000000000003</v>
      </c>
      <c r="L51" s="146"/>
      <c r="M51" s="155">
        <f t="shared" si="15"/>
        <v>0</v>
      </c>
      <c r="N51" s="154">
        <f>J51+M51</f>
        <v>0</v>
      </c>
    </row>
    <row r="52" spans="1:14" x14ac:dyDescent="0.2">
      <c r="A52" s="148">
        <v>5</v>
      </c>
      <c r="B52" s="149" t="str">
        <f>'Year Two'!B21</f>
        <v>insert name</v>
      </c>
      <c r="C52" s="149" t="str">
        <f>'Year Two'!C21</f>
        <v>P&amp;S Salary &amp; Hourly</v>
      </c>
      <c r="D52" s="227">
        <v>0</v>
      </c>
      <c r="E52" s="228"/>
      <c r="F52" s="158">
        <f t="shared" si="13"/>
        <v>0</v>
      </c>
      <c r="G52" s="386"/>
      <c r="H52" s="387"/>
      <c r="I52" s="151">
        <f>'Year Two'!I21</f>
        <v>0</v>
      </c>
      <c r="J52" s="159">
        <f t="shared" si="14"/>
        <v>0</v>
      </c>
      <c r="K52" s="153">
        <f>'Year Two'!K21</f>
        <v>0.44880000000000003</v>
      </c>
      <c r="L52" s="146"/>
      <c r="M52" s="155">
        <f t="shared" si="15"/>
        <v>0</v>
      </c>
      <c r="N52" s="154">
        <f>J52+M52</f>
        <v>0</v>
      </c>
    </row>
    <row r="53" spans="1:14" x14ac:dyDescent="0.2">
      <c r="A53" s="407"/>
      <c r="B53" s="408"/>
      <c r="C53" s="408"/>
      <c r="D53" s="408"/>
      <c r="E53" s="408"/>
      <c r="F53" s="408"/>
      <c r="G53" s="408"/>
      <c r="H53" s="408"/>
      <c r="I53" s="408"/>
      <c r="J53" s="408"/>
      <c r="K53" s="408"/>
      <c r="L53" s="408"/>
      <c r="M53" s="408"/>
      <c r="N53" s="409"/>
    </row>
    <row r="54" spans="1:14" x14ac:dyDescent="0.2">
      <c r="A54" s="385" t="s">
        <v>80</v>
      </c>
      <c r="B54" s="265"/>
      <c r="C54" s="265"/>
      <c r="D54" s="265"/>
      <c r="E54" s="265"/>
      <c r="F54" s="265"/>
      <c r="G54" s="265"/>
      <c r="H54" s="265"/>
      <c r="I54" s="265"/>
      <c r="J54" s="67">
        <f>SUM(J48:J52)</f>
        <v>0</v>
      </c>
      <c r="K54" s="311"/>
      <c r="L54" s="312"/>
      <c r="M54" s="67">
        <f>SUM(M48:M52)</f>
        <v>0</v>
      </c>
      <c r="N54" s="141">
        <f>SUM(N48:N52)</f>
        <v>0</v>
      </c>
    </row>
    <row r="55" spans="1:14" x14ac:dyDescent="0.2">
      <c r="A55" s="407"/>
      <c r="B55" s="408"/>
      <c r="C55" s="408"/>
      <c r="D55" s="408"/>
      <c r="E55" s="408"/>
      <c r="F55" s="408"/>
      <c r="G55" s="408"/>
      <c r="H55" s="408"/>
      <c r="I55" s="408"/>
      <c r="J55" s="408"/>
      <c r="K55" s="408"/>
      <c r="L55" s="408"/>
      <c r="M55" s="408"/>
      <c r="N55" s="409"/>
    </row>
    <row r="56" spans="1:14" ht="36" x14ac:dyDescent="0.2">
      <c r="A56" s="144"/>
      <c r="B56" s="422" t="s">
        <v>269</v>
      </c>
      <c r="C56" s="423"/>
      <c r="D56" s="126" t="s">
        <v>191</v>
      </c>
      <c r="E56" s="126" t="s">
        <v>192</v>
      </c>
      <c r="F56" s="126" t="s">
        <v>193</v>
      </c>
      <c r="G56" s="127" t="s">
        <v>194</v>
      </c>
      <c r="H56" s="160"/>
      <c r="I56" s="117" t="s">
        <v>169</v>
      </c>
      <c r="J56" s="145" t="s">
        <v>159</v>
      </c>
      <c r="K56" s="394"/>
      <c r="L56" s="395"/>
      <c r="M56" s="396"/>
      <c r="N56" s="147" t="s">
        <v>246</v>
      </c>
    </row>
    <row r="57" spans="1:14" x14ac:dyDescent="0.2">
      <c r="A57" s="148">
        <v>1</v>
      </c>
      <c r="B57" s="408" t="s">
        <v>23</v>
      </c>
      <c r="C57" s="408"/>
      <c r="D57" s="229"/>
      <c r="E57" s="228"/>
      <c r="F57" s="229"/>
      <c r="G57" s="229"/>
      <c r="H57" s="158"/>
      <c r="I57" s="230">
        <v>0</v>
      </c>
      <c r="J57" s="155">
        <f>ROUND((D57*I57*E57)+(F57*I57*G57),0)</f>
        <v>0</v>
      </c>
      <c r="K57" s="394"/>
      <c r="L57" s="395"/>
      <c r="M57" s="396"/>
      <c r="N57" s="154">
        <f>J57</f>
        <v>0</v>
      </c>
    </row>
    <row r="58" spans="1:14" x14ac:dyDescent="0.2">
      <c r="A58" s="148">
        <v>2</v>
      </c>
      <c r="B58" s="408" t="s">
        <v>23</v>
      </c>
      <c r="C58" s="408"/>
      <c r="D58" s="229"/>
      <c r="E58" s="228"/>
      <c r="F58" s="229"/>
      <c r="G58" s="229"/>
      <c r="H58" s="158"/>
      <c r="I58" s="230">
        <v>0</v>
      </c>
      <c r="J58" s="155">
        <f t="shared" ref="J58:J60" si="16">ROUND((D58*I58*E58)+(F58*I58*G58),0)</f>
        <v>0</v>
      </c>
      <c r="K58" s="394"/>
      <c r="L58" s="395"/>
      <c r="M58" s="396"/>
      <c r="N58" s="154">
        <f t="shared" ref="N58:N60" si="17">J58</f>
        <v>0</v>
      </c>
    </row>
    <row r="59" spans="1:14" x14ac:dyDescent="0.2">
      <c r="A59" s="148">
        <v>3</v>
      </c>
      <c r="B59" s="408" t="s">
        <v>6</v>
      </c>
      <c r="C59" s="408"/>
      <c r="D59" s="229"/>
      <c r="E59" s="228"/>
      <c r="F59" s="229"/>
      <c r="G59" s="229"/>
      <c r="H59" s="158"/>
      <c r="I59" s="230">
        <v>0</v>
      </c>
      <c r="J59" s="155">
        <f t="shared" si="16"/>
        <v>0</v>
      </c>
      <c r="K59" s="394"/>
      <c r="L59" s="395"/>
      <c r="M59" s="396"/>
      <c r="N59" s="154">
        <f t="shared" si="17"/>
        <v>0</v>
      </c>
    </row>
    <row r="60" spans="1:14" x14ac:dyDescent="0.2">
      <c r="A60" s="148">
        <v>4</v>
      </c>
      <c r="B60" s="408" t="s">
        <v>6</v>
      </c>
      <c r="C60" s="408"/>
      <c r="D60" s="229"/>
      <c r="E60" s="228"/>
      <c r="F60" s="229"/>
      <c r="G60" s="229"/>
      <c r="H60" s="158"/>
      <c r="I60" s="230">
        <v>0</v>
      </c>
      <c r="J60" s="155">
        <f t="shared" si="16"/>
        <v>0</v>
      </c>
      <c r="K60" s="394"/>
      <c r="L60" s="395"/>
      <c r="M60" s="396"/>
      <c r="N60" s="154">
        <f t="shared" si="17"/>
        <v>0</v>
      </c>
    </row>
    <row r="61" spans="1:14" x14ac:dyDescent="0.2">
      <c r="A61" s="407"/>
      <c r="B61" s="408"/>
      <c r="C61" s="408"/>
      <c r="D61" s="408"/>
      <c r="E61" s="408"/>
      <c r="F61" s="408"/>
      <c r="G61" s="408"/>
      <c r="H61" s="408"/>
      <c r="I61" s="408"/>
      <c r="J61" s="408"/>
      <c r="K61" s="408"/>
      <c r="L61" s="408"/>
      <c r="M61" s="408"/>
      <c r="N61" s="409"/>
    </row>
    <row r="62" spans="1:14" ht="24" x14ac:dyDescent="0.2">
      <c r="A62" s="148"/>
      <c r="B62" s="422" t="s">
        <v>270</v>
      </c>
      <c r="C62" s="423"/>
      <c r="D62" s="128" t="s">
        <v>195</v>
      </c>
      <c r="E62" s="161" t="s">
        <v>72</v>
      </c>
      <c r="F62" s="161" t="s">
        <v>17</v>
      </c>
      <c r="G62" s="410"/>
      <c r="H62" s="410"/>
      <c r="I62" s="410"/>
      <c r="J62" s="145" t="s">
        <v>159</v>
      </c>
      <c r="K62" s="404"/>
      <c r="L62" s="405"/>
      <c r="M62" s="406"/>
      <c r="N62" s="147" t="s">
        <v>246</v>
      </c>
    </row>
    <row r="63" spans="1:14" x14ac:dyDescent="0.2">
      <c r="A63" s="148">
        <v>5</v>
      </c>
      <c r="B63" s="424" t="s">
        <v>0</v>
      </c>
      <c r="C63" s="425"/>
      <c r="D63" s="229"/>
      <c r="E63" s="231">
        <v>0</v>
      </c>
      <c r="F63" s="162">
        <f>F29*1.03</f>
        <v>13111.9</v>
      </c>
      <c r="G63" s="411"/>
      <c r="H63" s="411"/>
      <c r="I63" s="411"/>
      <c r="J63" s="155">
        <f>ROUND((D63*E63*F63),0)</f>
        <v>0</v>
      </c>
      <c r="K63" s="404"/>
      <c r="L63" s="405"/>
      <c r="M63" s="406"/>
      <c r="N63" s="163">
        <f>J63</f>
        <v>0</v>
      </c>
    </row>
    <row r="64" spans="1:14" x14ac:dyDescent="0.2">
      <c r="A64" s="148">
        <v>6</v>
      </c>
      <c r="B64" s="424" t="s">
        <v>0</v>
      </c>
      <c r="C64" s="425"/>
      <c r="D64" s="229"/>
      <c r="E64" s="231">
        <v>0</v>
      </c>
      <c r="F64" s="162">
        <f>F30*1.03</f>
        <v>13111.9</v>
      </c>
      <c r="G64" s="411"/>
      <c r="H64" s="411"/>
      <c r="I64" s="411"/>
      <c r="J64" s="155">
        <f>ROUND((D64*E64*F64),0)</f>
        <v>0</v>
      </c>
      <c r="K64" s="404"/>
      <c r="L64" s="405"/>
      <c r="M64" s="406"/>
      <c r="N64" s="163">
        <f>J64</f>
        <v>0</v>
      </c>
    </row>
    <row r="65" spans="1:14" x14ac:dyDescent="0.2">
      <c r="A65" s="407"/>
      <c r="B65" s="408"/>
      <c r="C65" s="408"/>
      <c r="D65" s="408"/>
      <c r="E65" s="408"/>
      <c r="F65" s="408"/>
      <c r="G65" s="408"/>
      <c r="H65" s="408"/>
      <c r="I65" s="408"/>
      <c r="J65" s="408"/>
      <c r="K65" s="408"/>
      <c r="L65" s="408"/>
      <c r="M65" s="408"/>
      <c r="N65" s="409"/>
    </row>
    <row r="66" spans="1:14" x14ac:dyDescent="0.2">
      <c r="A66" s="385" t="s">
        <v>206</v>
      </c>
      <c r="B66" s="265"/>
      <c r="C66" s="265"/>
      <c r="D66" s="265"/>
      <c r="E66" s="265"/>
      <c r="F66" s="265"/>
      <c r="G66" s="265"/>
      <c r="H66" s="265"/>
      <c r="I66" s="265"/>
      <c r="J66" s="75">
        <f>SUM(J57:J64)</f>
        <v>0</v>
      </c>
      <c r="K66" s="349"/>
      <c r="L66" s="350"/>
      <c r="M66" s="351"/>
      <c r="N66" s="141">
        <f>SUM(N57:N64)</f>
        <v>0</v>
      </c>
    </row>
    <row r="67" spans="1:14" ht="26.1" customHeight="1" x14ac:dyDescent="0.2">
      <c r="A67" s="372"/>
      <c r="B67" s="373"/>
      <c r="C67" s="373"/>
      <c r="D67" s="373"/>
      <c r="E67" s="373"/>
      <c r="F67" s="373"/>
      <c r="G67" s="373"/>
      <c r="H67" s="373"/>
      <c r="I67" s="374"/>
      <c r="J67" s="126" t="s">
        <v>247</v>
      </c>
      <c r="K67" s="375"/>
      <c r="L67" s="374"/>
      <c r="M67" s="126" t="s">
        <v>248</v>
      </c>
      <c r="N67" s="126" t="s">
        <v>249</v>
      </c>
    </row>
    <row r="68" spans="1:14" x14ac:dyDescent="0.2">
      <c r="A68" s="385" t="s">
        <v>155</v>
      </c>
      <c r="B68" s="265"/>
      <c r="C68" s="265"/>
      <c r="D68" s="265"/>
      <c r="E68" s="265"/>
      <c r="F68" s="265"/>
      <c r="G68" s="265"/>
      <c r="H68" s="265"/>
      <c r="I68" s="265"/>
      <c r="J68" s="67">
        <f>+SUM(J45+J66+J54)</f>
        <v>0</v>
      </c>
      <c r="K68" s="269"/>
      <c r="L68" s="269"/>
      <c r="M68" s="67">
        <f>+SUM(M45+M66+M54)</f>
        <v>0</v>
      </c>
      <c r="N68" s="141">
        <f>+SUM(N45+N66+N54)</f>
        <v>0</v>
      </c>
    </row>
    <row r="69" spans="1:14" x14ac:dyDescent="0.2">
      <c r="A69" s="412"/>
      <c r="B69" s="413"/>
      <c r="C69" s="413"/>
      <c r="D69" s="413"/>
      <c r="E69" s="413"/>
      <c r="F69" s="413"/>
      <c r="G69" s="413"/>
      <c r="H69" s="413"/>
      <c r="I69" s="413"/>
      <c r="J69" s="413"/>
      <c r="K69" s="413"/>
      <c r="L69" s="413"/>
      <c r="M69" s="413"/>
      <c r="N69" s="414"/>
    </row>
    <row r="70" spans="1:14" ht="19.5" customHeight="1" x14ac:dyDescent="0.2">
      <c r="A70" s="400" t="s">
        <v>151</v>
      </c>
      <c r="B70" s="401"/>
      <c r="C70" s="401"/>
      <c r="D70" s="401"/>
      <c r="E70" s="401"/>
      <c r="F70" s="401"/>
      <c r="G70" s="401"/>
      <c r="H70" s="401"/>
      <c r="I70" s="401"/>
      <c r="J70" s="401"/>
      <c r="K70" s="401"/>
      <c r="L70" s="401"/>
      <c r="M70" s="401"/>
      <c r="N70" s="402"/>
    </row>
    <row r="71" spans="1:14" ht="36" x14ac:dyDescent="0.2">
      <c r="A71" s="137"/>
      <c r="B71" s="56" t="s">
        <v>24</v>
      </c>
      <c r="C71" s="56" t="s">
        <v>143</v>
      </c>
      <c r="D71" s="57" t="s">
        <v>90</v>
      </c>
      <c r="E71" s="57" t="s">
        <v>13</v>
      </c>
      <c r="F71" s="376"/>
      <c r="G71" s="377"/>
      <c r="H71" s="378"/>
      <c r="I71" s="109" t="s">
        <v>144</v>
      </c>
      <c r="J71" s="110" t="s">
        <v>159</v>
      </c>
      <c r="K71" s="123" t="s">
        <v>16</v>
      </c>
      <c r="L71" s="123"/>
      <c r="M71" s="110" t="s">
        <v>21</v>
      </c>
      <c r="N71" s="138" t="s">
        <v>246</v>
      </c>
    </row>
    <row r="72" spans="1:14" x14ac:dyDescent="0.2">
      <c r="A72" s="139">
        <v>1</v>
      </c>
      <c r="B72" s="122" t="str">
        <f>'Year Three'!B7</f>
        <v>insert name</v>
      </c>
      <c r="C72" s="122" t="str">
        <f>'Year Three'!C7</f>
        <v xml:space="preserve">Unit Faculty </v>
      </c>
      <c r="D72" s="227">
        <v>0</v>
      </c>
      <c r="E72" s="60">
        <f>D72*9</f>
        <v>0</v>
      </c>
      <c r="F72" s="376"/>
      <c r="G72" s="377"/>
      <c r="H72" s="378"/>
      <c r="I72" s="62">
        <f>'Year Three'!I7</f>
        <v>0</v>
      </c>
      <c r="J72" s="63">
        <f>ROUND((I72*D72),0)</f>
        <v>0</v>
      </c>
      <c r="K72" s="64">
        <f>'Year Three'!K7</f>
        <v>0.43696800000000002</v>
      </c>
      <c r="L72" s="123"/>
      <c r="M72" s="63">
        <f>ROUND(((D72*I72)*K72),0)</f>
        <v>0</v>
      </c>
      <c r="N72" s="140">
        <f t="shared" ref="N72:N77" si="18">J72+M72</f>
        <v>0</v>
      </c>
    </row>
    <row r="73" spans="1:14" x14ac:dyDescent="0.2">
      <c r="A73" s="139">
        <v>2</v>
      </c>
      <c r="B73" s="122" t="str">
        <f>'Year Three'!B8</f>
        <v>insert name</v>
      </c>
      <c r="C73" s="122" t="str">
        <f>'Year Three'!C8</f>
        <v xml:space="preserve">Unit Faculty </v>
      </c>
      <c r="D73" s="227">
        <v>0</v>
      </c>
      <c r="E73" s="60">
        <f t="shared" ref="E73:E77" si="19">D73*9</f>
        <v>0</v>
      </c>
      <c r="F73" s="376"/>
      <c r="G73" s="377"/>
      <c r="H73" s="378"/>
      <c r="I73" s="62">
        <f>'Year Three'!I8</f>
        <v>0</v>
      </c>
      <c r="J73" s="63">
        <f t="shared" ref="J73:J77" si="20">ROUND((I73*D73),0)</f>
        <v>0</v>
      </c>
      <c r="K73" s="64">
        <f>'Year Three'!K8</f>
        <v>0.43696800000000002</v>
      </c>
      <c r="L73" s="123"/>
      <c r="M73" s="63">
        <f t="shared" ref="M73:M77" si="21">ROUND(((D73*I73)*K73),0)</f>
        <v>0</v>
      </c>
      <c r="N73" s="140">
        <f t="shared" si="18"/>
        <v>0</v>
      </c>
    </row>
    <row r="74" spans="1:14" x14ac:dyDescent="0.2">
      <c r="A74" s="139">
        <v>3</v>
      </c>
      <c r="B74" s="122" t="str">
        <f>'Year Three'!B9</f>
        <v>insert name</v>
      </c>
      <c r="C74" s="122" t="str">
        <f>'Year Three'!C9</f>
        <v xml:space="preserve">Unit Faculty </v>
      </c>
      <c r="D74" s="227">
        <v>0</v>
      </c>
      <c r="E74" s="60">
        <f t="shared" si="19"/>
        <v>0</v>
      </c>
      <c r="F74" s="376"/>
      <c r="G74" s="377"/>
      <c r="H74" s="378"/>
      <c r="I74" s="62">
        <f>'Year Three'!I9</f>
        <v>0</v>
      </c>
      <c r="J74" s="63">
        <f t="shared" si="20"/>
        <v>0</v>
      </c>
      <c r="K74" s="64">
        <f>'Year Three'!K9</f>
        <v>0.43696800000000002</v>
      </c>
      <c r="L74" s="123"/>
      <c r="M74" s="63">
        <f t="shared" si="21"/>
        <v>0</v>
      </c>
      <c r="N74" s="140">
        <f t="shared" si="18"/>
        <v>0</v>
      </c>
    </row>
    <row r="75" spans="1:14" x14ac:dyDescent="0.2">
      <c r="A75" s="139">
        <v>4</v>
      </c>
      <c r="B75" s="122" t="str">
        <f>'Year Three'!B10</f>
        <v>insert name</v>
      </c>
      <c r="C75" s="122" t="str">
        <f>'Year Three'!C10</f>
        <v xml:space="preserve">Unit Faculty </v>
      </c>
      <c r="D75" s="227">
        <v>0</v>
      </c>
      <c r="E75" s="60">
        <f t="shared" si="19"/>
        <v>0</v>
      </c>
      <c r="F75" s="376"/>
      <c r="G75" s="377"/>
      <c r="H75" s="378"/>
      <c r="I75" s="62">
        <f>'Year Three'!I10</f>
        <v>0</v>
      </c>
      <c r="J75" s="63">
        <f t="shared" si="20"/>
        <v>0</v>
      </c>
      <c r="K75" s="64">
        <f>'Year Three'!K10</f>
        <v>0.43696800000000002</v>
      </c>
      <c r="L75" s="123"/>
      <c r="M75" s="63">
        <f t="shared" si="21"/>
        <v>0</v>
      </c>
      <c r="N75" s="140">
        <f t="shared" si="18"/>
        <v>0</v>
      </c>
    </row>
    <row r="76" spans="1:14" x14ac:dyDescent="0.2">
      <c r="A76" s="139">
        <v>5</v>
      </c>
      <c r="B76" s="122" t="str">
        <f>'Year Three'!B11</f>
        <v>insert name</v>
      </c>
      <c r="C76" s="122" t="str">
        <f>'Year Three'!C11</f>
        <v xml:space="preserve">Unit Faculty </v>
      </c>
      <c r="D76" s="227">
        <v>0</v>
      </c>
      <c r="E76" s="60">
        <f t="shared" si="19"/>
        <v>0</v>
      </c>
      <c r="F76" s="376"/>
      <c r="G76" s="377"/>
      <c r="H76" s="378"/>
      <c r="I76" s="62">
        <f>'Year Three'!I11</f>
        <v>0</v>
      </c>
      <c r="J76" s="63">
        <f t="shared" si="20"/>
        <v>0</v>
      </c>
      <c r="K76" s="64">
        <f>'Year Three'!K11</f>
        <v>0.43696800000000002</v>
      </c>
      <c r="L76" s="123"/>
      <c r="M76" s="63">
        <f t="shared" si="21"/>
        <v>0</v>
      </c>
      <c r="N76" s="140">
        <f t="shared" si="18"/>
        <v>0</v>
      </c>
    </row>
    <row r="77" spans="1:14" x14ac:dyDescent="0.2">
      <c r="A77" s="139">
        <v>6</v>
      </c>
      <c r="B77" s="122" t="str">
        <f>'Year Three'!B12</f>
        <v>insert name</v>
      </c>
      <c r="C77" s="122" t="str">
        <f>'Year Three'!C12</f>
        <v xml:space="preserve">Unit Faculty </v>
      </c>
      <c r="D77" s="227">
        <v>0</v>
      </c>
      <c r="E77" s="60">
        <f t="shared" si="19"/>
        <v>0</v>
      </c>
      <c r="F77" s="376"/>
      <c r="G77" s="377"/>
      <c r="H77" s="378"/>
      <c r="I77" s="62">
        <f>'Year Three'!I12</f>
        <v>0</v>
      </c>
      <c r="J77" s="63">
        <f t="shared" si="20"/>
        <v>0</v>
      </c>
      <c r="K77" s="64">
        <f>'Year Three'!K12</f>
        <v>0.43696800000000002</v>
      </c>
      <c r="L77" s="123"/>
      <c r="M77" s="63">
        <f t="shared" si="21"/>
        <v>0</v>
      </c>
      <c r="N77" s="140">
        <f t="shared" si="18"/>
        <v>0</v>
      </c>
    </row>
    <row r="78" spans="1:14" x14ac:dyDescent="0.2">
      <c r="A78" s="368"/>
      <c r="B78" s="277"/>
      <c r="C78" s="277"/>
      <c r="D78" s="277"/>
      <c r="E78" s="277"/>
      <c r="F78" s="277"/>
      <c r="G78" s="277"/>
      <c r="H78" s="277"/>
      <c r="I78" s="277"/>
      <c r="J78" s="277"/>
      <c r="K78" s="277"/>
      <c r="L78" s="277"/>
      <c r="M78" s="277"/>
      <c r="N78" s="403"/>
    </row>
    <row r="79" spans="1:14" x14ac:dyDescent="0.2">
      <c r="A79" s="385" t="s">
        <v>79</v>
      </c>
      <c r="B79" s="265"/>
      <c r="C79" s="265"/>
      <c r="D79" s="265"/>
      <c r="E79" s="265"/>
      <c r="F79" s="265"/>
      <c r="G79" s="265"/>
      <c r="H79" s="265"/>
      <c r="I79" s="265"/>
      <c r="J79" s="67">
        <f>SUM(J72:J77)</f>
        <v>0</v>
      </c>
      <c r="K79" s="311"/>
      <c r="L79" s="312"/>
      <c r="M79" s="68">
        <f>SUM(M72:M77)</f>
        <v>0</v>
      </c>
      <c r="N79" s="141">
        <f>SUM(N72:N77)</f>
        <v>0</v>
      </c>
    </row>
    <row r="80" spans="1:14" x14ac:dyDescent="0.2">
      <c r="A80" s="379"/>
      <c r="B80" s="259"/>
      <c r="C80" s="259"/>
      <c r="D80" s="259"/>
      <c r="E80" s="259"/>
      <c r="F80" s="259"/>
      <c r="G80" s="259"/>
      <c r="H80" s="259"/>
      <c r="I80" s="259"/>
      <c r="J80" s="259"/>
      <c r="K80" s="259"/>
      <c r="L80" s="259"/>
      <c r="M80" s="259"/>
      <c r="N80" s="380"/>
    </row>
    <row r="81" spans="1:14" ht="24" x14ac:dyDescent="0.2">
      <c r="A81" s="142"/>
      <c r="B81" s="56" t="s">
        <v>19</v>
      </c>
      <c r="C81" s="56" t="s">
        <v>143</v>
      </c>
      <c r="D81" s="112" t="s">
        <v>190</v>
      </c>
      <c r="E81" s="111" t="s">
        <v>43</v>
      </c>
      <c r="F81" s="112" t="s">
        <v>13</v>
      </c>
      <c r="G81" s="294"/>
      <c r="H81" s="295"/>
      <c r="I81" s="109" t="s">
        <v>144</v>
      </c>
      <c r="J81" s="110" t="s">
        <v>159</v>
      </c>
      <c r="K81" s="123" t="s">
        <v>16</v>
      </c>
      <c r="L81" s="123"/>
      <c r="M81" s="110" t="s">
        <v>21</v>
      </c>
      <c r="N81" s="138" t="s">
        <v>246</v>
      </c>
    </row>
    <row r="82" spans="1:14" x14ac:dyDescent="0.2">
      <c r="A82" s="139">
        <v>1</v>
      </c>
      <c r="B82" s="122" t="str">
        <f>'Year Three'!B17</f>
        <v>insert name</v>
      </c>
      <c r="C82" s="122" t="str">
        <f>'Year Three'!C17</f>
        <v>P&amp;S Salary &amp; Hourly</v>
      </c>
      <c r="D82" s="227">
        <v>0</v>
      </c>
      <c r="E82" s="228"/>
      <c r="F82" s="69">
        <f>D82*E82</f>
        <v>0</v>
      </c>
      <c r="G82" s="294"/>
      <c r="H82" s="295"/>
      <c r="I82" s="62">
        <f>'Year Three'!I17</f>
        <v>0</v>
      </c>
      <c r="J82" s="70">
        <f>ROUND(I82/12*D82*E82,0)</f>
        <v>0</v>
      </c>
      <c r="K82" s="64">
        <f>'Year Three'!K17</f>
        <v>0.45777600000000002</v>
      </c>
      <c r="L82" s="123"/>
      <c r="M82" s="65">
        <f>ROUND(J82*K82,0)</f>
        <v>0</v>
      </c>
      <c r="N82" s="140">
        <f>J82+M82</f>
        <v>0</v>
      </c>
    </row>
    <row r="83" spans="1:14" x14ac:dyDescent="0.2">
      <c r="A83" s="139">
        <v>2</v>
      </c>
      <c r="B83" s="122" t="str">
        <f>'Year Three'!B18</f>
        <v>insert name</v>
      </c>
      <c r="C83" s="122" t="str">
        <f>'Year Three'!C18</f>
        <v>P&amp;S Salary &amp; Hourly</v>
      </c>
      <c r="D83" s="227">
        <v>0</v>
      </c>
      <c r="E83" s="228"/>
      <c r="F83" s="69">
        <f t="shared" ref="F83:F86" si="22">D83*E83</f>
        <v>0</v>
      </c>
      <c r="G83" s="294"/>
      <c r="H83" s="295"/>
      <c r="I83" s="62">
        <f>'Year Three'!I18</f>
        <v>0</v>
      </c>
      <c r="J83" s="70">
        <f t="shared" ref="J83:J86" si="23">ROUND(I83/12*D83*E83,0)</f>
        <v>0</v>
      </c>
      <c r="K83" s="64">
        <f>'Year Three'!K18</f>
        <v>0.45777600000000002</v>
      </c>
      <c r="L83" s="123"/>
      <c r="M83" s="65">
        <f t="shared" ref="M83:M86" si="24">ROUND(J83*K83,0)</f>
        <v>0</v>
      </c>
      <c r="N83" s="140">
        <f>J83+M83</f>
        <v>0</v>
      </c>
    </row>
    <row r="84" spans="1:14" x14ac:dyDescent="0.2">
      <c r="A84" s="139">
        <v>3</v>
      </c>
      <c r="B84" s="122" t="str">
        <f>'Year Three'!B19</f>
        <v>insert name</v>
      </c>
      <c r="C84" s="122" t="str">
        <f>'Year Three'!C19</f>
        <v>P&amp;S Salary &amp; Hourly</v>
      </c>
      <c r="D84" s="227">
        <v>0</v>
      </c>
      <c r="E84" s="228"/>
      <c r="F84" s="69">
        <f t="shared" si="22"/>
        <v>0</v>
      </c>
      <c r="G84" s="294"/>
      <c r="H84" s="295"/>
      <c r="I84" s="62">
        <f>'Year Three'!I19</f>
        <v>0</v>
      </c>
      <c r="J84" s="70">
        <f t="shared" si="23"/>
        <v>0</v>
      </c>
      <c r="K84" s="64">
        <f>'Year Three'!K19</f>
        <v>0.45777600000000002</v>
      </c>
      <c r="L84" s="123"/>
      <c r="M84" s="65">
        <f t="shared" si="24"/>
        <v>0</v>
      </c>
      <c r="N84" s="140">
        <f>J84+M84</f>
        <v>0</v>
      </c>
    </row>
    <row r="85" spans="1:14" x14ac:dyDescent="0.2">
      <c r="A85" s="139">
        <v>4</v>
      </c>
      <c r="B85" s="122" t="str">
        <f>'Year Three'!B20</f>
        <v>insert name</v>
      </c>
      <c r="C85" s="122" t="str">
        <f>'Year Three'!C20</f>
        <v>P&amp;S Salary &amp; Hourly</v>
      </c>
      <c r="D85" s="227">
        <v>0</v>
      </c>
      <c r="E85" s="228"/>
      <c r="F85" s="69">
        <f t="shared" si="22"/>
        <v>0</v>
      </c>
      <c r="G85" s="294"/>
      <c r="H85" s="295"/>
      <c r="I85" s="62">
        <f>'Year Three'!I20</f>
        <v>0</v>
      </c>
      <c r="J85" s="70">
        <f t="shared" si="23"/>
        <v>0</v>
      </c>
      <c r="K85" s="64">
        <f>'Year Three'!K20</f>
        <v>0.45777600000000002</v>
      </c>
      <c r="L85" s="123"/>
      <c r="M85" s="65">
        <f t="shared" si="24"/>
        <v>0</v>
      </c>
      <c r="N85" s="140">
        <f>J85+M85</f>
        <v>0</v>
      </c>
    </row>
    <row r="86" spans="1:14" x14ac:dyDescent="0.2">
      <c r="A86" s="139">
        <v>5</v>
      </c>
      <c r="B86" s="122" t="str">
        <f>'Year Three'!B21</f>
        <v>insert name</v>
      </c>
      <c r="C86" s="122" t="str">
        <f>'Year Three'!C21</f>
        <v>P&amp;S Salary &amp; Hourly</v>
      </c>
      <c r="D86" s="227">
        <v>0</v>
      </c>
      <c r="E86" s="228"/>
      <c r="F86" s="69">
        <f t="shared" si="22"/>
        <v>0</v>
      </c>
      <c r="G86" s="294"/>
      <c r="H86" s="295"/>
      <c r="I86" s="62">
        <f>'Year Three'!I21</f>
        <v>0</v>
      </c>
      <c r="J86" s="70">
        <f t="shared" si="23"/>
        <v>0</v>
      </c>
      <c r="K86" s="64">
        <f>'Year Three'!K21</f>
        <v>0.45777600000000002</v>
      </c>
      <c r="L86" s="123"/>
      <c r="M86" s="65">
        <f t="shared" si="24"/>
        <v>0</v>
      </c>
      <c r="N86" s="140">
        <f>J86+M86</f>
        <v>0</v>
      </c>
    </row>
    <row r="87" spans="1:14" x14ac:dyDescent="0.2">
      <c r="A87" s="379"/>
      <c r="B87" s="259"/>
      <c r="C87" s="259"/>
      <c r="D87" s="259"/>
      <c r="E87" s="259"/>
      <c r="F87" s="259"/>
      <c r="G87" s="259"/>
      <c r="H87" s="259"/>
      <c r="I87" s="259"/>
      <c r="J87" s="259"/>
      <c r="K87" s="259"/>
      <c r="L87" s="259"/>
      <c r="M87" s="259"/>
      <c r="N87" s="380"/>
    </row>
    <row r="88" spans="1:14" x14ac:dyDescent="0.2">
      <c r="A88" s="385" t="s">
        <v>80</v>
      </c>
      <c r="B88" s="265"/>
      <c r="C88" s="265"/>
      <c r="D88" s="265"/>
      <c r="E88" s="265"/>
      <c r="F88" s="265"/>
      <c r="G88" s="265"/>
      <c r="H88" s="265"/>
      <c r="I88" s="265"/>
      <c r="J88" s="67">
        <f>SUM(J82:J86)</f>
        <v>0</v>
      </c>
      <c r="K88" s="311"/>
      <c r="L88" s="312"/>
      <c r="M88" s="67">
        <f>SUM(M82:M86)</f>
        <v>0</v>
      </c>
      <c r="N88" s="141">
        <f>SUM(N82:N86)</f>
        <v>0</v>
      </c>
    </row>
    <row r="89" spans="1:14" x14ac:dyDescent="0.2">
      <c r="A89" s="379"/>
      <c r="B89" s="259"/>
      <c r="C89" s="259"/>
      <c r="D89" s="259"/>
      <c r="E89" s="259"/>
      <c r="F89" s="259"/>
      <c r="G89" s="259"/>
      <c r="H89" s="259"/>
      <c r="I89" s="259"/>
      <c r="J89" s="259"/>
      <c r="K89" s="259"/>
      <c r="L89" s="259"/>
      <c r="M89" s="259"/>
      <c r="N89" s="380"/>
    </row>
    <row r="90" spans="1:14" ht="36" x14ac:dyDescent="0.2">
      <c r="A90" s="137"/>
      <c r="B90" s="283" t="s">
        <v>269</v>
      </c>
      <c r="C90" s="284"/>
      <c r="D90" s="57" t="s">
        <v>191</v>
      </c>
      <c r="E90" s="57" t="s">
        <v>192</v>
      </c>
      <c r="F90" s="57" t="s">
        <v>193</v>
      </c>
      <c r="G90" s="108" t="s">
        <v>194</v>
      </c>
      <c r="H90" s="55"/>
      <c r="I90" s="109" t="s">
        <v>169</v>
      </c>
      <c r="J90" s="110" t="s">
        <v>159</v>
      </c>
      <c r="K90" s="296"/>
      <c r="L90" s="297"/>
      <c r="M90" s="298"/>
      <c r="N90" s="138" t="s">
        <v>246</v>
      </c>
    </row>
    <row r="91" spans="1:14" x14ac:dyDescent="0.2">
      <c r="A91" s="139">
        <v>1</v>
      </c>
      <c r="B91" s="259" t="s">
        <v>23</v>
      </c>
      <c r="C91" s="259"/>
      <c r="D91" s="229"/>
      <c r="E91" s="228"/>
      <c r="F91" s="229"/>
      <c r="G91" s="229"/>
      <c r="H91" s="71"/>
      <c r="I91" s="230">
        <v>0</v>
      </c>
      <c r="J91" s="65">
        <f>ROUND((D91*I91*E91)+(F91*I91*G91),0)</f>
        <v>0</v>
      </c>
      <c r="K91" s="296"/>
      <c r="L91" s="297"/>
      <c r="M91" s="298"/>
      <c r="N91" s="140">
        <f>J91</f>
        <v>0</v>
      </c>
    </row>
    <row r="92" spans="1:14" x14ac:dyDescent="0.2">
      <c r="A92" s="139">
        <v>2</v>
      </c>
      <c r="B92" s="259" t="s">
        <v>23</v>
      </c>
      <c r="C92" s="259"/>
      <c r="D92" s="229"/>
      <c r="E92" s="228"/>
      <c r="F92" s="229"/>
      <c r="G92" s="229"/>
      <c r="H92" s="71"/>
      <c r="I92" s="230">
        <v>0</v>
      </c>
      <c r="J92" s="65">
        <f t="shared" ref="J92:J94" si="25">ROUND((D92*I92*E92)+(F92*I92*G92),0)</f>
        <v>0</v>
      </c>
      <c r="K92" s="296"/>
      <c r="L92" s="297"/>
      <c r="M92" s="298"/>
      <c r="N92" s="140">
        <f t="shared" ref="N92:N94" si="26">J92</f>
        <v>0</v>
      </c>
    </row>
    <row r="93" spans="1:14" x14ac:dyDescent="0.2">
      <c r="A93" s="139">
        <v>3</v>
      </c>
      <c r="B93" s="259" t="s">
        <v>6</v>
      </c>
      <c r="C93" s="259"/>
      <c r="D93" s="229"/>
      <c r="E93" s="228"/>
      <c r="F93" s="229"/>
      <c r="G93" s="229"/>
      <c r="H93" s="71"/>
      <c r="I93" s="230">
        <v>0</v>
      </c>
      <c r="J93" s="65">
        <f t="shared" si="25"/>
        <v>0</v>
      </c>
      <c r="K93" s="296"/>
      <c r="L93" s="297"/>
      <c r="M93" s="298"/>
      <c r="N93" s="140">
        <f t="shared" si="26"/>
        <v>0</v>
      </c>
    </row>
    <row r="94" spans="1:14" x14ac:dyDescent="0.2">
      <c r="A94" s="139">
        <v>4</v>
      </c>
      <c r="B94" s="259" t="s">
        <v>6</v>
      </c>
      <c r="C94" s="259"/>
      <c r="D94" s="229"/>
      <c r="E94" s="228"/>
      <c r="F94" s="229"/>
      <c r="G94" s="229"/>
      <c r="H94" s="71"/>
      <c r="I94" s="230">
        <v>0</v>
      </c>
      <c r="J94" s="65">
        <f t="shared" si="25"/>
        <v>0</v>
      </c>
      <c r="K94" s="296"/>
      <c r="L94" s="297"/>
      <c r="M94" s="298"/>
      <c r="N94" s="140">
        <f t="shared" si="26"/>
        <v>0</v>
      </c>
    </row>
    <row r="95" spans="1:14" x14ac:dyDescent="0.2">
      <c r="A95" s="379"/>
      <c r="B95" s="259"/>
      <c r="C95" s="259"/>
      <c r="D95" s="259"/>
      <c r="E95" s="259"/>
      <c r="F95" s="259"/>
      <c r="G95" s="259"/>
      <c r="H95" s="259"/>
      <c r="I95" s="259"/>
      <c r="J95" s="259"/>
      <c r="K95" s="259"/>
      <c r="L95" s="259"/>
      <c r="M95" s="259"/>
      <c r="N95" s="380"/>
    </row>
    <row r="96" spans="1:14" ht="24" x14ac:dyDescent="0.2">
      <c r="A96" s="139"/>
      <c r="B96" s="283" t="s">
        <v>270</v>
      </c>
      <c r="C96" s="284"/>
      <c r="D96" s="113" t="s">
        <v>195</v>
      </c>
      <c r="E96" s="114" t="s">
        <v>72</v>
      </c>
      <c r="F96" s="114" t="s">
        <v>17</v>
      </c>
      <c r="G96" s="313"/>
      <c r="H96" s="313"/>
      <c r="I96" s="313"/>
      <c r="J96" s="110" t="s">
        <v>159</v>
      </c>
      <c r="K96" s="333"/>
      <c r="L96" s="334"/>
      <c r="M96" s="335"/>
      <c r="N96" s="138" t="s">
        <v>246</v>
      </c>
    </row>
    <row r="97" spans="1:14" x14ac:dyDescent="0.2">
      <c r="A97" s="139">
        <v>5</v>
      </c>
      <c r="B97" s="285" t="s">
        <v>0</v>
      </c>
      <c r="C97" s="286"/>
      <c r="D97" s="229"/>
      <c r="E97" s="231">
        <v>0</v>
      </c>
      <c r="F97" s="73">
        <f>F63*1.03</f>
        <v>13505.257</v>
      </c>
      <c r="G97" s="300"/>
      <c r="H97" s="300"/>
      <c r="I97" s="300"/>
      <c r="J97" s="66">
        <f>ROUND((D97*E97*F97),0)</f>
        <v>0</v>
      </c>
      <c r="K97" s="333"/>
      <c r="L97" s="334"/>
      <c r="M97" s="335"/>
      <c r="N97" s="143">
        <f>J97</f>
        <v>0</v>
      </c>
    </row>
    <row r="98" spans="1:14" x14ac:dyDescent="0.2">
      <c r="A98" s="139">
        <v>6</v>
      </c>
      <c r="B98" s="285" t="s">
        <v>0</v>
      </c>
      <c r="C98" s="286"/>
      <c r="D98" s="229"/>
      <c r="E98" s="231">
        <v>0</v>
      </c>
      <c r="F98" s="73">
        <f>F64*1.03</f>
        <v>13505.257</v>
      </c>
      <c r="G98" s="300"/>
      <c r="H98" s="300"/>
      <c r="I98" s="300"/>
      <c r="J98" s="66">
        <f>ROUND((D98*E98*F98),0)</f>
        <v>0</v>
      </c>
      <c r="K98" s="333"/>
      <c r="L98" s="334"/>
      <c r="M98" s="335"/>
      <c r="N98" s="143">
        <f>J98</f>
        <v>0</v>
      </c>
    </row>
    <row r="99" spans="1:14" x14ac:dyDescent="0.2">
      <c r="A99" s="379"/>
      <c r="B99" s="259"/>
      <c r="C99" s="259"/>
      <c r="D99" s="259"/>
      <c r="E99" s="259"/>
      <c r="F99" s="259"/>
      <c r="G99" s="259"/>
      <c r="H99" s="259"/>
      <c r="I99" s="259"/>
      <c r="J99" s="259"/>
      <c r="K99" s="259"/>
      <c r="L99" s="259"/>
      <c r="M99" s="259"/>
      <c r="N99" s="380"/>
    </row>
    <row r="100" spans="1:14" x14ac:dyDescent="0.2">
      <c r="A100" s="385" t="s">
        <v>206</v>
      </c>
      <c r="B100" s="265"/>
      <c r="C100" s="265"/>
      <c r="D100" s="265"/>
      <c r="E100" s="265"/>
      <c r="F100" s="265"/>
      <c r="G100" s="265"/>
      <c r="H100" s="265"/>
      <c r="I100" s="265"/>
      <c r="J100" s="75">
        <f>SUM(J91:J98)</f>
        <v>0</v>
      </c>
      <c r="K100" s="349"/>
      <c r="L100" s="350"/>
      <c r="M100" s="351"/>
      <c r="N100" s="141">
        <f>SUM(N91:N98)</f>
        <v>0</v>
      </c>
    </row>
    <row r="101" spans="1:14" ht="26.1" customHeight="1" x14ac:dyDescent="0.2">
      <c r="A101" s="368"/>
      <c r="B101" s="277"/>
      <c r="C101" s="277"/>
      <c r="D101" s="277"/>
      <c r="E101" s="277"/>
      <c r="F101" s="277"/>
      <c r="G101" s="277"/>
      <c r="H101" s="277"/>
      <c r="I101" s="278"/>
      <c r="J101" s="57" t="s">
        <v>247</v>
      </c>
      <c r="K101" s="279"/>
      <c r="L101" s="278"/>
      <c r="M101" s="57" t="s">
        <v>248</v>
      </c>
      <c r="N101" s="57" t="s">
        <v>249</v>
      </c>
    </row>
    <row r="102" spans="1:14" x14ac:dyDescent="0.2">
      <c r="A102" s="385" t="s">
        <v>156</v>
      </c>
      <c r="B102" s="265"/>
      <c r="C102" s="265"/>
      <c r="D102" s="265"/>
      <c r="E102" s="265"/>
      <c r="F102" s="265"/>
      <c r="G102" s="265"/>
      <c r="H102" s="265"/>
      <c r="I102" s="265"/>
      <c r="J102" s="67">
        <f>+SUM(J79+J100+J88)</f>
        <v>0</v>
      </c>
      <c r="K102" s="269"/>
      <c r="L102" s="269"/>
      <c r="M102" s="67">
        <f>+SUM(M79+M100+M88)</f>
        <v>0</v>
      </c>
      <c r="N102" s="141">
        <f>+SUM(N79+N100+N88)</f>
        <v>0</v>
      </c>
    </row>
    <row r="103" spans="1:14" x14ac:dyDescent="0.2">
      <c r="A103" s="412"/>
      <c r="B103" s="413"/>
      <c r="C103" s="413"/>
      <c r="D103" s="413"/>
      <c r="E103" s="413"/>
      <c r="F103" s="413"/>
      <c r="G103" s="413"/>
      <c r="H103" s="413"/>
      <c r="I103" s="413"/>
      <c r="J103" s="413"/>
      <c r="K103" s="413"/>
      <c r="L103" s="413"/>
      <c r="M103" s="413"/>
      <c r="N103" s="414"/>
    </row>
    <row r="104" spans="1:14" ht="20.25" customHeight="1" x14ac:dyDescent="0.2">
      <c r="A104" s="400" t="s">
        <v>150</v>
      </c>
      <c r="B104" s="401"/>
      <c r="C104" s="401"/>
      <c r="D104" s="401"/>
      <c r="E104" s="401"/>
      <c r="F104" s="401"/>
      <c r="G104" s="401"/>
      <c r="H104" s="401"/>
      <c r="I104" s="401"/>
      <c r="J104" s="401"/>
      <c r="K104" s="401"/>
      <c r="L104" s="401"/>
      <c r="M104" s="401"/>
      <c r="N104" s="402"/>
    </row>
    <row r="105" spans="1:14" ht="36" x14ac:dyDescent="0.2">
      <c r="A105" s="144"/>
      <c r="B105" s="116" t="s">
        <v>24</v>
      </c>
      <c r="C105" s="116" t="s">
        <v>143</v>
      </c>
      <c r="D105" s="126" t="s">
        <v>90</v>
      </c>
      <c r="E105" s="126" t="s">
        <v>13</v>
      </c>
      <c r="F105" s="415"/>
      <c r="G105" s="416"/>
      <c r="H105" s="417"/>
      <c r="I105" s="117" t="s">
        <v>144</v>
      </c>
      <c r="J105" s="145" t="s">
        <v>159</v>
      </c>
      <c r="K105" s="146" t="s">
        <v>16</v>
      </c>
      <c r="L105" s="146"/>
      <c r="M105" s="145" t="s">
        <v>21</v>
      </c>
      <c r="N105" s="147" t="s">
        <v>246</v>
      </c>
    </row>
    <row r="106" spans="1:14" x14ac:dyDescent="0.2">
      <c r="A106" s="148">
        <v>1</v>
      </c>
      <c r="B106" s="149" t="str">
        <f>'Year Four'!B7</f>
        <v>insert name</v>
      </c>
      <c r="C106" s="149" t="str">
        <f>'Year Four'!C7</f>
        <v xml:space="preserve">Unit Faculty </v>
      </c>
      <c r="D106" s="227">
        <v>0</v>
      </c>
      <c r="E106" s="150">
        <f>D106*9</f>
        <v>0</v>
      </c>
      <c r="F106" s="415"/>
      <c r="G106" s="416"/>
      <c r="H106" s="417"/>
      <c r="I106" s="151">
        <f>'Year Four'!I7</f>
        <v>0</v>
      </c>
      <c r="J106" s="152">
        <f>ROUND((I106*D106),0)</f>
        <v>0</v>
      </c>
      <c r="K106" s="153">
        <f>'Year Four'!K7</f>
        <v>0.44570736000000005</v>
      </c>
      <c r="L106" s="146"/>
      <c r="M106" s="152">
        <f>ROUND(((D106*I106)*K106),0)</f>
        <v>0</v>
      </c>
      <c r="N106" s="154">
        <f t="shared" ref="N106:N111" si="27">J106+M106</f>
        <v>0</v>
      </c>
    </row>
    <row r="107" spans="1:14" x14ac:dyDescent="0.2">
      <c r="A107" s="148">
        <v>2</v>
      </c>
      <c r="B107" s="149" t="str">
        <f>'Year Four'!B8</f>
        <v>insert name</v>
      </c>
      <c r="C107" s="149" t="str">
        <f>'Year Four'!C8</f>
        <v xml:space="preserve">Unit Faculty </v>
      </c>
      <c r="D107" s="227">
        <v>0</v>
      </c>
      <c r="E107" s="150">
        <f t="shared" ref="E107:E111" si="28">D107*9</f>
        <v>0</v>
      </c>
      <c r="F107" s="415"/>
      <c r="G107" s="416"/>
      <c r="H107" s="417"/>
      <c r="I107" s="151">
        <f>'Year Four'!I8</f>
        <v>0</v>
      </c>
      <c r="J107" s="152">
        <f t="shared" ref="J107:J111" si="29">ROUND((I107*D107),0)</f>
        <v>0</v>
      </c>
      <c r="K107" s="153">
        <f>'Year Four'!K8</f>
        <v>0.44570736000000005</v>
      </c>
      <c r="L107" s="146"/>
      <c r="M107" s="152">
        <f t="shared" ref="M107:M111" si="30">ROUND(((D107*I107)*K107),0)</f>
        <v>0</v>
      </c>
      <c r="N107" s="154">
        <f t="shared" si="27"/>
        <v>0</v>
      </c>
    </row>
    <row r="108" spans="1:14" x14ac:dyDescent="0.2">
      <c r="A108" s="148">
        <v>3</v>
      </c>
      <c r="B108" s="149" t="str">
        <f>'Year Four'!B9</f>
        <v>insert name</v>
      </c>
      <c r="C108" s="149" t="str">
        <f>'Year Four'!C9</f>
        <v xml:space="preserve">Unit Faculty </v>
      </c>
      <c r="D108" s="227">
        <v>0</v>
      </c>
      <c r="E108" s="150">
        <f t="shared" si="28"/>
        <v>0</v>
      </c>
      <c r="F108" s="415"/>
      <c r="G108" s="416"/>
      <c r="H108" s="417"/>
      <c r="I108" s="151">
        <f>'Year Four'!I9</f>
        <v>0</v>
      </c>
      <c r="J108" s="152">
        <f t="shared" si="29"/>
        <v>0</v>
      </c>
      <c r="K108" s="153">
        <f>'Year Four'!K9</f>
        <v>0.44570736000000005</v>
      </c>
      <c r="L108" s="146"/>
      <c r="M108" s="152">
        <f t="shared" si="30"/>
        <v>0</v>
      </c>
      <c r="N108" s="154">
        <f t="shared" si="27"/>
        <v>0</v>
      </c>
    </row>
    <row r="109" spans="1:14" x14ac:dyDescent="0.2">
      <c r="A109" s="148">
        <v>4</v>
      </c>
      <c r="B109" s="149" t="str">
        <f>'Year Four'!B10</f>
        <v>insert name</v>
      </c>
      <c r="C109" s="149" t="str">
        <f>'Year Four'!C10</f>
        <v xml:space="preserve">Unit Faculty </v>
      </c>
      <c r="D109" s="227">
        <v>0</v>
      </c>
      <c r="E109" s="150">
        <f t="shared" si="28"/>
        <v>0</v>
      </c>
      <c r="F109" s="415"/>
      <c r="G109" s="416"/>
      <c r="H109" s="417"/>
      <c r="I109" s="151">
        <f>'Year Four'!I10</f>
        <v>0</v>
      </c>
      <c r="J109" s="152">
        <f t="shared" si="29"/>
        <v>0</v>
      </c>
      <c r="K109" s="153">
        <f>'Year Four'!K10</f>
        <v>0.44570736000000005</v>
      </c>
      <c r="L109" s="146"/>
      <c r="M109" s="152">
        <f t="shared" si="30"/>
        <v>0</v>
      </c>
      <c r="N109" s="154">
        <f t="shared" si="27"/>
        <v>0</v>
      </c>
    </row>
    <row r="110" spans="1:14" x14ac:dyDescent="0.2">
      <c r="A110" s="148">
        <v>5</v>
      </c>
      <c r="B110" s="149" t="str">
        <f>'Year Four'!B11</f>
        <v>insert name</v>
      </c>
      <c r="C110" s="149" t="str">
        <f>'Year Four'!C11</f>
        <v xml:space="preserve">Unit Faculty </v>
      </c>
      <c r="D110" s="227">
        <v>0</v>
      </c>
      <c r="E110" s="150">
        <f t="shared" si="28"/>
        <v>0</v>
      </c>
      <c r="F110" s="172"/>
      <c r="G110" s="173"/>
      <c r="H110" s="174"/>
      <c r="I110" s="151">
        <f>'Year Four'!I11</f>
        <v>0</v>
      </c>
      <c r="J110" s="152">
        <f t="shared" si="29"/>
        <v>0</v>
      </c>
      <c r="K110" s="153">
        <f>'Year Four'!K11</f>
        <v>0.44570736000000005</v>
      </c>
      <c r="L110" s="146"/>
      <c r="M110" s="152">
        <f t="shared" si="30"/>
        <v>0</v>
      </c>
      <c r="N110" s="154">
        <f t="shared" si="27"/>
        <v>0</v>
      </c>
    </row>
    <row r="111" spans="1:14" x14ac:dyDescent="0.2">
      <c r="A111" s="148">
        <v>6</v>
      </c>
      <c r="B111" s="149" t="str">
        <f>'Year Four'!B12</f>
        <v>insert name</v>
      </c>
      <c r="C111" s="149" t="str">
        <f>'Year Four'!C12</f>
        <v xml:space="preserve">Unit Faculty </v>
      </c>
      <c r="D111" s="227">
        <v>0</v>
      </c>
      <c r="E111" s="150">
        <f t="shared" si="28"/>
        <v>0</v>
      </c>
      <c r="F111" s="415"/>
      <c r="G111" s="416"/>
      <c r="H111" s="417"/>
      <c r="I111" s="151">
        <f>'Year Four'!I12</f>
        <v>0</v>
      </c>
      <c r="J111" s="152">
        <f t="shared" si="29"/>
        <v>0</v>
      </c>
      <c r="K111" s="153">
        <f>'Year Four'!K12</f>
        <v>0.44570736000000005</v>
      </c>
      <c r="L111" s="146"/>
      <c r="M111" s="152">
        <f t="shared" si="30"/>
        <v>0</v>
      </c>
      <c r="N111" s="154">
        <f t="shared" si="27"/>
        <v>0</v>
      </c>
    </row>
    <row r="112" spans="1:14" x14ac:dyDescent="0.2">
      <c r="A112" s="372"/>
      <c r="B112" s="373"/>
      <c r="C112" s="373"/>
      <c r="D112" s="373"/>
      <c r="E112" s="373"/>
      <c r="F112" s="373"/>
      <c r="G112" s="373"/>
      <c r="H112" s="373"/>
      <c r="I112" s="373"/>
      <c r="J112" s="373"/>
      <c r="K112" s="373"/>
      <c r="L112" s="373"/>
      <c r="M112" s="373"/>
      <c r="N112" s="418"/>
    </row>
    <row r="113" spans="1:16" x14ac:dyDescent="0.2">
      <c r="A113" s="385" t="s">
        <v>79</v>
      </c>
      <c r="B113" s="265"/>
      <c r="C113" s="265"/>
      <c r="D113" s="265"/>
      <c r="E113" s="265"/>
      <c r="F113" s="265"/>
      <c r="G113" s="265"/>
      <c r="H113" s="265"/>
      <c r="I113" s="265"/>
      <c r="J113" s="67">
        <f>SUM(J106:J111)</f>
        <v>0</v>
      </c>
      <c r="K113" s="311"/>
      <c r="L113" s="312"/>
      <c r="M113" s="68">
        <f>SUM(M106:M111)</f>
        <v>0</v>
      </c>
      <c r="N113" s="141">
        <f>SUM(N106:N111)</f>
        <v>0</v>
      </c>
    </row>
    <row r="114" spans="1:16" x14ac:dyDescent="0.2">
      <c r="A114" s="407"/>
      <c r="B114" s="408"/>
      <c r="C114" s="408"/>
      <c r="D114" s="408"/>
      <c r="E114" s="408"/>
      <c r="F114" s="408"/>
      <c r="G114" s="408"/>
      <c r="H114" s="408"/>
      <c r="I114" s="408"/>
      <c r="J114" s="408"/>
      <c r="K114" s="408"/>
      <c r="L114" s="408"/>
      <c r="M114" s="408"/>
      <c r="N114" s="409"/>
    </row>
    <row r="115" spans="1:16" ht="24" x14ac:dyDescent="0.2">
      <c r="A115" s="156"/>
      <c r="B115" s="116" t="s">
        <v>19</v>
      </c>
      <c r="C115" s="116" t="s">
        <v>143</v>
      </c>
      <c r="D115" s="128" t="s">
        <v>190</v>
      </c>
      <c r="E115" s="157" t="s">
        <v>43</v>
      </c>
      <c r="F115" s="128" t="s">
        <v>13</v>
      </c>
      <c r="G115" s="386"/>
      <c r="H115" s="387"/>
      <c r="I115" s="117" t="s">
        <v>144</v>
      </c>
      <c r="J115" s="145" t="s">
        <v>159</v>
      </c>
      <c r="K115" s="146" t="s">
        <v>16</v>
      </c>
      <c r="L115" s="146"/>
      <c r="M115" s="145" t="s">
        <v>21</v>
      </c>
      <c r="N115" s="147" t="s">
        <v>246</v>
      </c>
    </row>
    <row r="116" spans="1:16" x14ac:dyDescent="0.2">
      <c r="A116" s="148">
        <v>1</v>
      </c>
      <c r="B116" s="149" t="str">
        <f>'Year Four'!B17</f>
        <v>insert name</v>
      </c>
      <c r="C116" s="149" t="str">
        <f>'Year Four'!C17</f>
        <v>P&amp;S Salary &amp; Hourly</v>
      </c>
      <c r="D116" s="227">
        <v>0</v>
      </c>
      <c r="E116" s="228"/>
      <c r="F116" s="158">
        <f>D116*E116</f>
        <v>0</v>
      </c>
      <c r="G116" s="386"/>
      <c r="H116" s="387"/>
      <c r="I116" s="151">
        <f>'Year Four'!I17</f>
        <v>0</v>
      </c>
      <c r="J116" s="159">
        <f>ROUND(I116/12*D116*E116,0)</f>
        <v>0</v>
      </c>
      <c r="K116" s="153">
        <f>'Year Four'!K17</f>
        <v>0.46693152000000004</v>
      </c>
      <c r="L116" s="146"/>
      <c r="M116" s="155">
        <f>ROUND(J116*K116,0)</f>
        <v>0</v>
      </c>
      <c r="N116" s="154">
        <f>J116+M116</f>
        <v>0</v>
      </c>
    </row>
    <row r="117" spans="1:16" x14ac:dyDescent="0.2">
      <c r="A117" s="148">
        <v>2</v>
      </c>
      <c r="B117" s="149" t="str">
        <f>'Year Four'!B18</f>
        <v>insert name</v>
      </c>
      <c r="C117" s="149" t="str">
        <f>'Year Four'!C18</f>
        <v>P&amp;S Salary &amp; Hourly</v>
      </c>
      <c r="D117" s="227">
        <v>0</v>
      </c>
      <c r="E117" s="228"/>
      <c r="F117" s="158">
        <f t="shared" ref="F117:F120" si="31">D117*E117</f>
        <v>0</v>
      </c>
      <c r="G117" s="386"/>
      <c r="H117" s="387"/>
      <c r="I117" s="151">
        <f>'Year Four'!I18</f>
        <v>0</v>
      </c>
      <c r="J117" s="159">
        <f t="shared" ref="J117:J120" si="32">ROUND(I117/12*D117*E117,0)</f>
        <v>0</v>
      </c>
      <c r="K117" s="153">
        <f>'Year Four'!K18</f>
        <v>0.46693152000000004</v>
      </c>
      <c r="L117" s="146"/>
      <c r="M117" s="155">
        <f t="shared" ref="M117:M120" si="33">ROUND(J117*K117,0)</f>
        <v>0</v>
      </c>
      <c r="N117" s="154">
        <f>J117+M117</f>
        <v>0</v>
      </c>
      <c r="P117" s="37" t="s">
        <v>18</v>
      </c>
    </row>
    <row r="118" spans="1:16" x14ac:dyDescent="0.2">
      <c r="A118" s="148">
        <v>3</v>
      </c>
      <c r="B118" s="149" t="str">
        <f>'Year Four'!B19</f>
        <v>insert name</v>
      </c>
      <c r="C118" s="149" t="str">
        <f>'Year Four'!C19</f>
        <v>P&amp;S Salary &amp; Hourly</v>
      </c>
      <c r="D118" s="227">
        <v>0</v>
      </c>
      <c r="E118" s="228"/>
      <c r="F118" s="158">
        <f t="shared" si="31"/>
        <v>0</v>
      </c>
      <c r="G118" s="386"/>
      <c r="H118" s="387"/>
      <c r="I118" s="151">
        <f>'Year Four'!I19</f>
        <v>0</v>
      </c>
      <c r="J118" s="159">
        <f t="shared" si="32"/>
        <v>0</v>
      </c>
      <c r="K118" s="153">
        <f>'Year Four'!K19</f>
        <v>0.46693152000000004</v>
      </c>
      <c r="L118" s="146"/>
      <c r="M118" s="155">
        <f t="shared" si="33"/>
        <v>0</v>
      </c>
      <c r="N118" s="154">
        <f>J118+M118</f>
        <v>0</v>
      </c>
    </row>
    <row r="119" spans="1:16" x14ac:dyDescent="0.2">
      <c r="A119" s="148">
        <v>4</v>
      </c>
      <c r="B119" s="149" t="str">
        <f>'Year Four'!B20</f>
        <v>insert name</v>
      </c>
      <c r="C119" s="149" t="str">
        <f>'Year Four'!C20</f>
        <v>P&amp;S Salary &amp; Hourly</v>
      </c>
      <c r="D119" s="227">
        <v>0</v>
      </c>
      <c r="E119" s="228"/>
      <c r="F119" s="158">
        <f t="shared" si="31"/>
        <v>0</v>
      </c>
      <c r="G119" s="386"/>
      <c r="H119" s="387"/>
      <c r="I119" s="151">
        <f>'Year Four'!I20</f>
        <v>0</v>
      </c>
      <c r="J119" s="159">
        <f t="shared" si="32"/>
        <v>0</v>
      </c>
      <c r="K119" s="153">
        <f>'Year Four'!K20</f>
        <v>0.46693152000000004</v>
      </c>
      <c r="L119" s="146"/>
      <c r="M119" s="155">
        <f t="shared" si="33"/>
        <v>0</v>
      </c>
      <c r="N119" s="154">
        <f>J119+M119</f>
        <v>0</v>
      </c>
    </row>
    <row r="120" spans="1:16" x14ac:dyDescent="0.2">
      <c r="A120" s="148">
        <v>5</v>
      </c>
      <c r="B120" s="149" t="str">
        <f>'Year Four'!B21</f>
        <v>insert name</v>
      </c>
      <c r="C120" s="149" t="str">
        <f>'Year Four'!C21</f>
        <v>P&amp;S Salary &amp; Hourly</v>
      </c>
      <c r="D120" s="227">
        <v>0</v>
      </c>
      <c r="E120" s="228"/>
      <c r="F120" s="158">
        <f t="shared" si="31"/>
        <v>0</v>
      </c>
      <c r="G120" s="386"/>
      <c r="H120" s="387"/>
      <c r="I120" s="151">
        <f>'Year Four'!I21</f>
        <v>0</v>
      </c>
      <c r="J120" s="159">
        <f t="shared" si="32"/>
        <v>0</v>
      </c>
      <c r="K120" s="153">
        <f>'Year Four'!K21</f>
        <v>0.46693152000000004</v>
      </c>
      <c r="L120" s="146"/>
      <c r="M120" s="155">
        <f t="shared" si="33"/>
        <v>0</v>
      </c>
      <c r="N120" s="154">
        <f>J120+M120</f>
        <v>0</v>
      </c>
    </row>
    <row r="121" spans="1:16" x14ac:dyDescent="0.2">
      <c r="A121" s="407"/>
      <c r="B121" s="408"/>
      <c r="C121" s="408"/>
      <c r="D121" s="408"/>
      <c r="E121" s="408"/>
      <c r="F121" s="408"/>
      <c r="G121" s="408"/>
      <c r="H121" s="408"/>
      <c r="I121" s="408"/>
      <c r="J121" s="408"/>
      <c r="K121" s="408"/>
      <c r="L121" s="408"/>
      <c r="M121" s="408"/>
      <c r="N121" s="409"/>
    </row>
    <row r="122" spans="1:16" x14ac:dyDescent="0.2">
      <c r="A122" s="385" t="s">
        <v>80</v>
      </c>
      <c r="B122" s="265"/>
      <c r="C122" s="265"/>
      <c r="D122" s="265"/>
      <c r="E122" s="265"/>
      <c r="F122" s="265"/>
      <c r="G122" s="265"/>
      <c r="H122" s="265"/>
      <c r="I122" s="265"/>
      <c r="J122" s="67">
        <f>SUM(J116:J120)</f>
        <v>0</v>
      </c>
      <c r="K122" s="311"/>
      <c r="L122" s="312"/>
      <c r="M122" s="67">
        <f>SUM(M116:M120)</f>
        <v>0</v>
      </c>
      <c r="N122" s="141">
        <f>SUM(N116:N120)</f>
        <v>0</v>
      </c>
    </row>
    <row r="123" spans="1:16" x14ac:dyDescent="0.2">
      <c r="A123" s="407"/>
      <c r="B123" s="408"/>
      <c r="C123" s="408"/>
      <c r="D123" s="408"/>
      <c r="E123" s="408"/>
      <c r="F123" s="408"/>
      <c r="G123" s="408"/>
      <c r="H123" s="408"/>
      <c r="I123" s="408"/>
      <c r="J123" s="408"/>
      <c r="K123" s="408"/>
      <c r="L123" s="408"/>
      <c r="M123" s="408"/>
      <c r="N123" s="409"/>
    </row>
    <row r="124" spans="1:16" ht="36" x14ac:dyDescent="0.2">
      <c r="A124" s="144"/>
      <c r="B124" s="422" t="s">
        <v>269</v>
      </c>
      <c r="C124" s="423"/>
      <c r="D124" s="126" t="s">
        <v>191</v>
      </c>
      <c r="E124" s="126" t="s">
        <v>192</v>
      </c>
      <c r="F124" s="126" t="s">
        <v>193</v>
      </c>
      <c r="G124" s="127" t="s">
        <v>194</v>
      </c>
      <c r="H124" s="160"/>
      <c r="I124" s="117" t="s">
        <v>169</v>
      </c>
      <c r="J124" s="145" t="s">
        <v>159</v>
      </c>
      <c r="K124" s="394"/>
      <c r="L124" s="395"/>
      <c r="M124" s="396"/>
      <c r="N124" s="147" t="s">
        <v>246</v>
      </c>
    </row>
    <row r="125" spans="1:16" x14ac:dyDescent="0.2">
      <c r="A125" s="148">
        <v>1</v>
      </c>
      <c r="B125" s="408" t="s">
        <v>23</v>
      </c>
      <c r="C125" s="408"/>
      <c r="D125" s="229"/>
      <c r="E125" s="228"/>
      <c r="F125" s="229"/>
      <c r="G125" s="229"/>
      <c r="H125" s="158"/>
      <c r="I125" s="230">
        <v>0</v>
      </c>
      <c r="J125" s="155">
        <f>ROUND((D125*I125*E125)+(F125*I125*G125),0)</f>
        <v>0</v>
      </c>
      <c r="K125" s="394"/>
      <c r="L125" s="395"/>
      <c r="M125" s="396"/>
      <c r="N125" s="154">
        <f>J125</f>
        <v>0</v>
      </c>
    </row>
    <row r="126" spans="1:16" x14ac:dyDescent="0.2">
      <c r="A126" s="148">
        <v>2</v>
      </c>
      <c r="B126" s="408" t="s">
        <v>23</v>
      </c>
      <c r="C126" s="408"/>
      <c r="D126" s="229"/>
      <c r="E126" s="228"/>
      <c r="F126" s="229"/>
      <c r="G126" s="229"/>
      <c r="H126" s="158"/>
      <c r="I126" s="230">
        <v>0</v>
      </c>
      <c r="J126" s="155">
        <f t="shared" ref="J126:J128" si="34">ROUND((D126*I126*E126)+(F126*I126*G126),0)</f>
        <v>0</v>
      </c>
      <c r="K126" s="394"/>
      <c r="L126" s="395"/>
      <c r="M126" s="396"/>
      <c r="N126" s="154">
        <f t="shared" ref="N126:N128" si="35">J126</f>
        <v>0</v>
      </c>
    </row>
    <row r="127" spans="1:16" x14ac:dyDescent="0.2">
      <c r="A127" s="148">
        <v>3</v>
      </c>
      <c r="B127" s="408" t="s">
        <v>6</v>
      </c>
      <c r="C127" s="408"/>
      <c r="D127" s="229"/>
      <c r="E127" s="228"/>
      <c r="F127" s="229"/>
      <c r="G127" s="229"/>
      <c r="H127" s="158"/>
      <c r="I127" s="230">
        <v>0</v>
      </c>
      <c r="J127" s="155">
        <f t="shared" si="34"/>
        <v>0</v>
      </c>
      <c r="K127" s="394"/>
      <c r="L127" s="395"/>
      <c r="M127" s="396"/>
      <c r="N127" s="154">
        <f t="shared" si="35"/>
        <v>0</v>
      </c>
    </row>
    <row r="128" spans="1:16" x14ac:dyDescent="0.2">
      <c r="A128" s="148">
        <v>4</v>
      </c>
      <c r="B128" s="408" t="s">
        <v>6</v>
      </c>
      <c r="C128" s="408"/>
      <c r="D128" s="229"/>
      <c r="E128" s="228"/>
      <c r="F128" s="229"/>
      <c r="G128" s="229"/>
      <c r="H128" s="158"/>
      <c r="I128" s="230">
        <v>0</v>
      </c>
      <c r="J128" s="155">
        <f t="shared" si="34"/>
        <v>0</v>
      </c>
      <c r="K128" s="394"/>
      <c r="L128" s="395"/>
      <c r="M128" s="396"/>
      <c r="N128" s="154">
        <f t="shared" si="35"/>
        <v>0</v>
      </c>
    </row>
    <row r="129" spans="1:14" x14ac:dyDescent="0.2">
      <c r="A129" s="407"/>
      <c r="B129" s="408"/>
      <c r="C129" s="408"/>
      <c r="D129" s="408"/>
      <c r="E129" s="408"/>
      <c r="F129" s="408"/>
      <c r="G129" s="408"/>
      <c r="H129" s="408"/>
      <c r="I129" s="408"/>
      <c r="J129" s="408"/>
      <c r="K129" s="408"/>
      <c r="L129" s="408"/>
      <c r="M129" s="408"/>
      <c r="N129" s="409"/>
    </row>
    <row r="130" spans="1:14" ht="24" x14ac:dyDescent="0.2">
      <c r="A130" s="148"/>
      <c r="B130" s="422" t="s">
        <v>270</v>
      </c>
      <c r="C130" s="423"/>
      <c r="D130" s="128" t="s">
        <v>195</v>
      </c>
      <c r="E130" s="161" t="s">
        <v>72</v>
      </c>
      <c r="F130" s="161" t="s">
        <v>17</v>
      </c>
      <c r="G130" s="410"/>
      <c r="H130" s="410"/>
      <c r="I130" s="410"/>
      <c r="J130" s="145" t="s">
        <v>159</v>
      </c>
      <c r="K130" s="404"/>
      <c r="L130" s="405"/>
      <c r="M130" s="406"/>
      <c r="N130" s="147" t="s">
        <v>246</v>
      </c>
    </row>
    <row r="131" spans="1:14" x14ac:dyDescent="0.2">
      <c r="A131" s="148">
        <v>5</v>
      </c>
      <c r="B131" s="424" t="s">
        <v>0</v>
      </c>
      <c r="C131" s="425"/>
      <c r="D131" s="229"/>
      <c r="E131" s="231">
        <v>0</v>
      </c>
      <c r="F131" s="162">
        <f>F97*1.03</f>
        <v>13910.414709999999</v>
      </c>
      <c r="G131" s="411"/>
      <c r="H131" s="411"/>
      <c r="I131" s="411"/>
      <c r="J131" s="155">
        <f>ROUND((D131*E131*F131),0)</f>
        <v>0</v>
      </c>
      <c r="K131" s="404"/>
      <c r="L131" s="405"/>
      <c r="M131" s="406"/>
      <c r="N131" s="163">
        <f>J131</f>
        <v>0</v>
      </c>
    </row>
    <row r="132" spans="1:14" x14ac:dyDescent="0.2">
      <c r="A132" s="148">
        <v>6</v>
      </c>
      <c r="B132" s="424" t="s">
        <v>0</v>
      </c>
      <c r="C132" s="425"/>
      <c r="D132" s="229"/>
      <c r="E132" s="231">
        <v>0</v>
      </c>
      <c r="F132" s="162">
        <f>F98*1.03</f>
        <v>13910.414709999999</v>
      </c>
      <c r="G132" s="411"/>
      <c r="H132" s="411"/>
      <c r="I132" s="411"/>
      <c r="J132" s="155">
        <f>ROUND((D132*E132*F132),0)</f>
        <v>0</v>
      </c>
      <c r="K132" s="404"/>
      <c r="L132" s="405"/>
      <c r="M132" s="406"/>
      <c r="N132" s="163">
        <f>J132</f>
        <v>0</v>
      </c>
    </row>
    <row r="133" spans="1:14" x14ac:dyDescent="0.2">
      <c r="A133" s="407"/>
      <c r="B133" s="408"/>
      <c r="C133" s="408"/>
      <c r="D133" s="408"/>
      <c r="E133" s="408"/>
      <c r="F133" s="408"/>
      <c r="G133" s="408"/>
      <c r="H133" s="408"/>
      <c r="I133" s="408"/>
      <c r="J133" s="408"/>
      <c r="K133" s="408"/>
      <c r="L133" s="408"/>
      <c r="M133" s="408"/>
      <c r="N133" s="409"/>
    </row>
    <row r="134" spans="1:14" x14ac:dyDescent="0.2">
      <c r="A134" s="385" t="s">
        <v>206</v>
      </c>
      <c r="B134" s="265"/>
      <c r="C134" s="265"/>
      <c r="D134" s="265"/>
      <c r="E134" s="265"/>
      <c r="F134" s="265"/>
      <c r="G134" s="265"/>
      <c r="H134" s="265"/>
      <c r="I134" s="265"/>
      <c r="J134" s="75">
        <f>SUM(J125:J132)</f>
        <v>0</v>
      </c>
      <c r="K134" s="349"/>
      <c r="L134" s="350"/>
      <c r="M134" s="351"/>
      <c r="N134" s="141">
        <f>SUM(N125:N132)</f>
        <v>0</v>
      </c>
    </row>
    <row r="135" spans="1:14" ht="26.1" customHeight="1" x14ac:dyDescent="0.2">
      <c r="A135" s="372"/>
      <c r="B135" s="373"/>
      <c r="C135" s="373"/>
      <c r="D135" s="373"/>
      <c r="E135" s="373"/>
      <c r="F135" s="373"/>
      <c r="G135" s="373"/>
      <c r="H135" s="373"/>
      <c r="I135" s="374"/>
      <c r="J135" s="126" t="s">
        <v>247</v>
      </c>
      <c r="K135" s="375"/>
      <c r="L135" s="374"/>
      <c r="M135" s="126" t="s">
        <v>248</v>
      </c>
      <c r="N135" s="126" t="s">
        <v>249</v>
      </c>
    </row>
    <row r="136" spans="1:14" x14ac:dyDescent="0.2">
      <c r="A136" s="385" t="s">
        <v>157</v>
      </c>
      <c r="B136" s="265"/>
      <c r="C136" s="265"/>
      <c r="D136" s="265"/>
      <c r="E136" s="265"/>
      <c r="F136" s="265"/>
      <c r="G136" s="265"/>
      <c r="H136" s="265"/>
      <c r="I136" s="265"/>
      <c r="J136" s="67">
        <f>+SUM(J113+J134+J122)</f>
        <v>0</v>
      </c>
      <c r="K136" s="269"/>
      <c r="L136" s="269"/>
      <c r="M136" s="67">
        <f>+SUM(M113+M134+M122)</f>
        <v>0</v>
      </c>
      <c r="N136" s="141">
        <f>+SUM(N113+N134+N122)</f>
        <v>0</v>
      </c>
    </row>
    <row r="137" spans="1:14" x14ac:dyDescent="0.2">
      <c r="A137" s="419"/>
      <c r="B137" s="420"/>
      <c r="C137" s="420"/>
      <c r="D137" s="420"/>
      <c r="E137" s="420"/>
      <c r="F137" s="420"/>
      <c r="G137" s="420"/>
      <c r="H137" s="420"/>
      <c r="I137" s="420"/>
      <c r="J137" s="420"/>
      <c r="K137" s="420"/>
      <c r="L137" s="420"/>
      <c r="M137" s="420"/>
      <c r="N137" s="421"/>
    </row>
    <row r="138" spans="1:14" ht="23.25" customHeight="1" x14ac:dyDescent="0.2">
      <c r="A138" s="400" t="s">
        <v>149</v>
      </c>
      <c r="B138" s="401"/>
      <c r="C138" s="401"/>
      <c r="D138" s="401"/>
      <c r="E138" s="401"/>
      <c r="F138" s="401"/>
      <c r="G138" s="401"/>
      <c r="H138" s="401"/>
      <c r="I138" s="401"/>
      <c r="J138" s="401"/>
      <c r="K138" s="401"/>
      <c r="L138" s="401"/>
      <c r="M138" s="401"/>
      <c r="N138" s="402"/>
    </row>
    <row r="139" spans="1:14" ht="36" x14ac:dyDescent="0.2">
      <c r="A139" s="137"/>
      <c r="B139" s="56" t="s">
        <v>24</v>
      </c>
      <c r="C139" s="56" t="s">
        <v>143</v>
      </c>
      <c r="D139" s="57" t="s">
        <v>90</v>
      </c>
      <c r="E139" s="57" t="s">
        <v>13</v>
      </c>
      <c r="F139" s="376"/>
      <c r="G139" s="377"/>
      <c r="H139" s="378"/>
      <c r="I139" s="109" t="s">
        <v>144</v>
      </c>
      <c r="J139" s="110" t="s">
        <v>159</v>
      </c>
      <c r="K139" s="123" t="s">
        <v>16</v>
      </c>
      <c r="L139" s="123"/>
      <c r="M139" s="110" t="s">
        <v>21</v>
      </c>
      <c r="N139" s="138" t="s">
        <v>246</v>
      </c>
    </row>
    <row r="140" spans="1:14" x14ac:dyDescent="0.2">
      <c r="A140" s="139">
        <v>1</v>
      </c>
      <c r="B140" s="122" t="str">
        <f>'Year Five'!B7</f>
        <v>insert name</v>
      </c>
      <c r="C140" s="122" t="str">
        <f>'Year Five'!C7</f>
        <v xml:space="preserve">Unit Faculty </v>
      </c>
      <c r="D140" s="227">
        <v>0</v>
      </c>
      <c r="E140" s="60">
        <f>D140*9</f>
        <v>0</v>
      </c>
      <c r="F140" s="376"/>
      <c r="G140" s="377"/>
      <c r="H140" s="378"/>
      <c r="I140" s="62">
        <f>'Year Five'!I7</f>
        <v>0</v>
      </c>
      <c r="J140" s="63">
        <f>ROUND((I140*D140),0)</f>
        <v>0</v>
      </c>
      <c r="K140" s="64">
        <f>'Year Five'!K7</f>
        <v>0.45462150720000005</v>
      </c>
      <c r="L140" s="123"/>
      <c r="M140" s="63">
        <f>ROUND(((D140*I140)*K140),0)</f>
        <v>0</v>
      </c>
      <c r="N140" s="140">
        <f t="shared" ref="N140:N145" si="36">J140+M140</f>
        <v>0</v>
      </c>
    </row>
    <row r="141" spans="1:14" x14ac:dyDescent="0.2">
      <c r="A141" s="139">
        <v>2</v>
      </c>
      <c r="B141" s="122" t="str">
        <f>'Year Five'!B8</f>
        <v>insert name</v>
      </c>
      <c r="C141" s="122" t="str">
        <f>'Year Five'!C8</f>
        <v xml:space="preserve">Unit Faculty </v>
      </c>
      <c r="D141" s="227">
        <v>0</v>
      </c>
      <c r="E141" s="60">
        <f t="shared" ref="E141:E145" si="37">D141*9</f>
        <v>0</v>
      </c>
      <c r="F141" s="376"/>
      <c r="G141" s="377"/>
      <c r="H141" s="378"/>
      <c r="I141" s="62">
        <f>'Year Five'!I8</f>
        <v>0</v>
      </c>
      <c r="J141" s="63">
        <f t="shared" ref="J141:J145" si="38">ROUND((I141*D141),0)</f>
        <v>0</v>
      </c>
      <c r="K141" s="64">
        <f>'Year Five'!K8</f>
        <v>0.45462150720000005</v>
      </c>
      <c r="L141" s="123"/>
      <c r="M141" s="63">
        <f t="shared" ref="M141:M145" si="39">ROUND(((D141*I141)*K141),0)</f>
        <v>0</v>
      </c>
      <c r="N141" s="140">
        <f t="shared" si="36"/>
        <v>0</v>
      </c>
    </row>
    <row r="142" spans="1:14" x14ac:dyDescent="0.2">
      <c r="A142" s="139">
        <v>3</v>
      </c>
      <c r="B142" s="122" t="str">
        <f>'Year Five'!B9</f>
        <v>insert name</v>
      </c>
      <c r="C142" s="122" t="str">
        <f>'Year Five'!C9</f>
        <v xml:space="preserve">Unit Faculty </v>
      </c>
      <c r="D142" s="227">
        <v>0</v>
      </c>
      <c r="E142" s="60">
        <f t="shared" si="37"/>
        <v>0</v>
      </c>
      <c r="F142" s="376"/>
      <c r="G142" s="377"/>
      <c r="H142" s="378"/>
      <c r="I142" s="62">
        <f>'Year Five'!I9</f>
        <v>0</v>
      </c>
      <c r="J142" s="63">
        <f t="shared" si="38"/>
        <v>0</v>
      </c>
      <c r="K142" s="64">
        <f>'Year Five'!K9</f>
        <v>0.45462150720000005</v>
      </c>
      <c r="L142" s="123"/>
      <c r="M142" s="63">
        <f t="shared" si="39"/>
        <v>0</v>
      </c>
      <c r="N142" s="140">
        <f t="shared" si="36"/>
        <v>0</v>
      </c>
    </row>
    <row r="143" spans="1:14" x14ac:dyDescent="0.2">
      <c r="A143" s="139">
        <v>4</v>
      </c>
      <c r="B143" s="122" t="str">
        <f>'Year Five'!B10</f>
        <v>insert name</v>
      </c>
      <c r="C143" s="122" t="str">
        <f>'Year Five'!C10</f>
        <v xml:space="preserve">Unit Faculty </v>
      </c>
      <c r="D143" s="227">
        <v>0</v>
      </c>
      <c r="E143" s="60">
        <f t="shared" si="37"/>
        <v>0</v>
      </c>
      <c r="F143" s="376"/>
      <c r="G143" s="377"/>
      <c r="H143" s="378"/>
      <c r="I143" s="62">
        <f>'Year Five'!I10</f>
        <v>0</v>
      </c>
      <c r="J143" s="63">
        <f t="shared" si="38"/>
        <v>0</v>
      </c>
      <c r="K143" s="64">
        <f>'Year Five'!K10</f>
        <v>0.45462150720000005</v>
      </c>
      <c r="L143" s="123"/>
      <c r="M143" s="63">
        <f t="shared" si="39"/>
        <v>0</v>
      </c>
      <c r="N143" s="140">
        <f t="shared" si="36"/>
        <v>0</v>
      </c>
    </row>
    <row r="144" spans="1:14" x14ac:dyDescent="0.2">
      <c r="A144" s="139">
        <v>5</v>
      </c>
      <c r="B144" s="122" t="str">
        <f>'Year Five'!B11</f>
        <v>insert name</v>
      </c>
      <c r="C144" s="122" t="str">
        <f>'Year Five'!C11</f>
        <v xml:space="preserve">Unit Faculty </v>
      </c>
      <c r="D144" s="227">
        <v>0</v>
      </c>
      <c r="E144" s="60">
        <f t="shared" si="37"/>
        <v>0</v>
      </c>
      <c r="F144" s="376"/>
      <c r="G144" s="377"/>
      <c r="H144" s="378"/>
      <c r="I144" s="62">
        <f>'Year Five'!I11</f>
        <v>0</v>
      </c>
      <c r="J144" s="63">
        <f t="shared" si="38"/>
        <v>0</v>
      </c>
      <c r="K144" s="64">
        <f>'Year Five'!K11</f>
        <v>0.45462150720000005</v>
      </c>
      <c r="L144" s="123"/>
      <c r="M144" s="63">
        <f t="shared" si="39"/>
        <v>0</v>
      </c>
      <c r="N144" s="140">
        <f t="shared" si="36"/>
        <v>0</v>
      </c>
    </row>
    <row r="145" spans="1:14" x14ac:dyDescent="0.2">
      <c r="A145" s="139">
        <v>6</v>
      </c>
      <c r="B145" s="122" t="str">
        <f>'Year Five'!B12</f>
        <v>insert name</v>
      </c>
      <c r="C145" s="122" t="str">
        <f>'Year Five'!C12</f>
        <v xml:space="preserve">Unit Faculty </v>
      </c>
      <c r="D145" s="227">
        <v>0</v>
      </c>
      <c r="E145" s="60">
        <f t="shared" si="37"/>
        <v>0</v>
      </c>
      <c r="F145" s="376"/>
      <c r="G145" s="377"/>
      <c r="H145" s="378"/>
      <c r="I145" s="62">
        <f>'Year Five'!I12</f>
        <v>0</v>
      </c>
      <c r="J145" s="63">
        <f t="shared" si="38"/>
        <v>0</v>
      </c>
      <c r="K145" s="64">
        <f>'Year Five'!K12</f>
        <v>0.45462150720000005</v>
      </c>
      <c r="L145" s="123"/>
      <c r="M145" s="63">
        <f t="shared" si="39"/>
        <v>0</v>
      </c>
      <c r="N145" s="140">
        <f t="shared" si="36"/>
        <v>0</v>
      </c>
    </row>
    <row r="146" spans="1:14" x14ac:dyDescent="0.2">
      <c r="A146" s="368"/>
      <c r="B146" s="277"/>
      <c r="C146" s="277"/>
      <c r="D146" s="277"/>
      <c r="E146" s="277"/>
      <c r="F146" s="277"/>
      <c r="G146" s="277"/>
      <c r="H146" s="277"/>
      <c r="I146" s="277"/>
      <c r="J146" s="277"/>
      <c r="K146" s="277"/>
      <c r="L146" s="277"/>
      <c r="M146" s="277"/>
      <c r="N146" s="403"/>
    </row>
    <row r="147" spans="1:14" x14ac:dyDescent="0.2">
      <c r="A147" s="385" t="s">
        <v>79</v>
      </c>
      <c r="B147" s="265"/>
      <c r="C147" s="265"/>
      <c r="D147" s="265"/>
      <c r="E147" s="265"/>
      <c r="F147" s="265"/>
      <c r="G147" s="265"/>
      <c r="H147" s="265"/>
      <c r="I147" s="265"/>
      <c r="J147" s="67">
        <f>SUM(J140:J145)</f>
        <v>0</v>
      </c>
      <c r="K147" s="311"/>
      <c r="L147" s="312"/>
      <c r="M147" s="68">
        <f>SUM(M140:M145)</f>
        <v>0</v>
      </c>
      <c r="N147" s="141">
        <f>SUM(N140:N145)</f>
        <v>0</v>
      </c>
    </row>
    <row r="148" spans="1:14" x14ac:dyDescent="0.2">
      <c r="A148" s="379"/>
      <c r="B148" s="259"/>
      <c r="C148" s="259"/>
      <c r="D148" s="259"/>
      <c r="E148" s="259"/>
      <c r="F148" s="259"/>
      <c r="G148" s="259"/>
      <c r="H148" s="259"/>
      <c r="I148" s="259"/>
      <c r="J148" s="259"/>
      <c r="K148" s="259"/>
      <c r="L148" s="259"/>
      <c r="M148" s="259"/>
      <c r="N148" s="380"/>
    </row>
    <row r="149" spans="1:14" ht="24" x14ac:dyDescent="0.2">
      <c r="A149" s="142"/>
      <c r="B149" s="56" t="s">
        <v>19</v>
      </c>
      <c r="C149" s="56" t="s">
        <v>143</v>
      </c>
      <c r="D149" s="112" t="s">
        <v>190</v>
      </c>
      <c r="E149" s="111" t="s">
        <v>43</v>
      </c>
      <c r="F149" s="112" t="s">
        <v>13</v>
      </c>
      <c r="G149" s="294"/>
      <c r="H149" s="295"/>
      <c r="I149" s="109" t="s">
        <v>144</v>
      </c>
      <c r="J149" s="110" t="s">
        <v>159</v>
      </c>
      <c r="K149" s="123" t="s">
        <v>16</v>
      </c>
      <c r="L149" s="123"/>
      <c r="M149" s="110" t="s">
        <v>21</v>
      </c>
      <c r="N149" s="138" t="s">
        <v>246</v>
      </c>
    </row>
    <row r="150" spans="1:14" x14ac:dyDescent="0.2">
      <c r="A150" s="139">
        <v>1</v>
      </c>
      <c r="B150" s="122" t="str">
        <f>'Year Five'!B17</f>
        <v>insert name</v>
      </c>
      <c r="C150" s="122" t="str">
        <f>'Year Five'!C17</f>
        <v>P&amp;S Salary &amp; Hourly</v>
      </c>
      <c r="D150" s="227">
        <v>0</v>
      </c>
      <c r="E150" s="228"/>
      <c r="F150" s="69">
        <f>D150*E150</f>
        <v>0</v>
      </c>
      <c r="G150" s="294"/>
      <c r="H150" s="295"/>
      <c r="I150" s="62">
        <f>'Year Five'!I17</f>
        <v>0</v>
      </c>
      <c r="J150" s="70">
        <f>ROUND(I150/12*D150*E150,0)</f>
        <v>0</v>
      </c>
      <c r="K150" s="64">
        <f>'Year Five'!K17</f>
        <v>0.47627015040000004</v>
      </c>
      <c r="L150" s="123"/>
      <c r="M150" s="65">
        <f>ROUND(J150*K150,0)</f>
        <v>0</v>
      </c>
      <c r="N150" s="140">
        <f>J150+M150</f>
        <v>0</v>
      </c>
    </row>
    <row r="151" spans="1:14" x14ac:dyDescent="0.2">
      <c r="A151" s="139">
        <v>2</v>
      </c>
      <c r="B151" s="122" t="str">
        <f>'Year Five'!B18</f>
        <v>insert name</v>
      </c>
      <c r="C151" s="122" t="str">
        <f>'Year Five'!C18</f>
        <v>P&amp;S Salary &amp; Hourly</v>
      </c>
      <c r="D151" s="227">
        <v>0</v>
      </c>
      <c r="E151" s="228"/>
      <c r="F151" s="69">
        <f t="shared" ref="F151:F154" si="40">D151*E151</f>
        <v>0</v>
      </c>
      <c r="G151" s="294"/>
      <c r="H151" s="295"/>
      <c r="I151" s="62">
        <f>'Year Five'!I18</f>
        <v>0</v>
      </c>
      <c r="J151" s="70">
        <f t="shared" ref="J151:J154" si="41">ROUND(I151/12*D151*E151,0)</f>
        <v>0</v>
      </c>
      <c r="K151" s="64">
        <f>'Year Five'!K18</f>
        <v>0.47627015040000004</v>
      </c>
      <c r="L151" s="123"/>
      <c r="M151" s="65">
        <f t="shared" ref="M151:M154" si="42">ROUND(J151*K151,0)</f>
        <v>0</v>
      </c>
      <c r="N151" s="140">
        <f>J151+M151</f>
        <v>0</v>
      </c>
    </row>
    <row r="152" spans="1:14" x14ac:dyDescent="0.2">
      <c r="A152" s="139">
        <v>3</v>
      </c>
      <c r="B152" s="122" t="str">
        <f>'Year Five'!B19</f>
        <v>insert name</v>
      </c>
      <c r="C152" s="122" t="str">
        <f>'Year Five'!C19</f>
        <v>P&amp;S Salary &amp; Hourly</v>
      </c>
      <c r="D152" s="227">
        <v>0</v>
      </c>
      <c r="E152" s="228"/>
      <c r="F152" s="69">
        <f t="shared" si="40"/>
        <v>0</v>
      </c>
      <c r="G152" s="294"/>
      <c r="H152" s="295"/>
      <c r="I152" s="62">
        <f>'Year Five'!I19</f>
        <v>0</v>
      </c>
      <c r="J152" s="70">
        <f t="shared" si="41"/>
        <v>0</v>
      </c>
      <c r="K152" s="64">
        <f>'Year Five'!K19</f>
        <v>0.47627015040000004</v>
      </c>
      <c r="L152" s="123"/>
      <c r="M152" s="65">
        <f t="shared" si="42"/>
        <v>0</v>
      </c>
      <c r="N152" s="140">
        <f>J152+M152</f>
        <v>0</v>
      </c>
    </row>
    <row r="153" spans="1:14" x14ac:dyDescent="0.2">
      <c r="A153" s="139">
        <v>4</v>
      </c>
      <c r="B153" s="122" t="str">
        <f>'Year Five'!B20</f>
        <v>insert name</v>
      </c>
      <c r="C153" s="122" t="str">
        <f>'Year Five'!C20</f>
        <v>P&amp;S Salary &amp; Hourly</v>
      </c>
      <c r="D153" s="227">
        <v>0</v>
      </c>
      <c r="E153" s="228"/>
      <c r="F153" s="69">
        <f t="shared" si="40"/>
        <v>0</v>
      </c>
      <c r="G153" s="294"/>
      <c r="H153" s="295"/>
      <c r="I153" s="62">
        <f>'Year Five'!I20</f>
        <v>0</v>
      </c>
      <c r="J153" s="70">
        <f t="shared" si="41"/>
        <v>0</v>
      </c>
      <c r="K153" s="64">
        <f>'Year Five'!K20</f>
        <v>0.47627015040000004</v>
      </c>
      <c r="L153" s="123"/>
      <c r="M153" s="65">
        <f t="shared" si="42"/>
        <v>0</v>
      </c>
      <c r="N153" s="140">
        <f>J153+M153</f>
        <v>0</v>
      </c>
    </row>
    <row r="154" spans="1:14" x14ac:dyDescent="0.2">
      <c r="A154" s="139">
        <v>5</v>
      </c>
      <c r="B154" s="122" t="str">
        <f>'Year Five'!B21</f>
        <v>insert name</v>
      </c>
      <c r="C154" s="122" t="str">
        <f>'Year Five'!C21</f>
        <v>P&amp;S Salary &amp; Hourly</v>
      </c>
      <c r="D154" s="227">
        <v>0</v>
      </c>
      <c r="E154" s="228"/>
      <c r="F154" s="69">
        <f t="shared" si="40"/>
        <v>0</v>
      </c>
      <c r="G154" s="294"/>
      <c r="H154" s="295"/>
      <c r="I154" s="62">
        <f>'Year Five'!I21</f>
        <v>0</v>
      </c>
      <c r="J154" s="70">
        <f t="shared" si="41"/>
        <v>0</v>
      </c>
      <c r="K154" s="64">
        <f>'Year Five'!K21</f>
        <v>0.47627015040000004</v>
      </c>
      <c r="L154" s="123"/>
      <c r="M154" s="65">
        <f t="shared" si="42"/>
        <v>0</v>
      </c>
      <c r="N154" s="140">
        <f>J154+M154</f>
        <v>0</v>
      </c>
    </row>
    <row r="155" spans="1:14" x14ac:dyDescent="0.2">
      <c r="A155" s="379"/>
      <c r="B155" s="259"/>
      <c r="C155" s="259"/>
      <c r="D155" s="259"/>
      <c r="E155" s="259"/>
      <c r="F155" s="259"/>
      <c r="G155" s="259"/>
      <c r="H155" s="259"/>
      <c r="I155" s="259"/>
      <c r="J155" s="259"/>
      <c r="K155" s="259"/>
      <c r="L155" s="259"/>
      <c r="M155" s="259"/>
      <c r="N155" s="380"/>
    </row>
    <row r="156" spans="1:14" x14ac:dyDescent="0.2">
      <c r="A156" s="385" t="s">
        <v>80</v>
      </c>
      <c r="B156" s="265"/>
      <c r="C156" s="265"/>
      <c r="D156" s="265"/>
      <c r="E156" s="265"/>
      <c r="F156" s="265"/>
      <c r="G156" s="265"/>
      <c r="H156" s="265"/>
      <c r="I156" s="265"/>
      <c r="J156" s="67">
        <f>SUM(J150:J154)</f>
        <v>0</v>
      </c>
      <c r="K156" s="311"/>
      <c r="L156" s="312"/>
      <c r="M156" s="67">
        <f>SUM(M150:M154)</f>
        <v>0</v>
      </c>
      <c r="N156" s="141">
        <f>SUM(N150:N154)</f>
        <v>0</v>
      </c>
    </row>
    <row r="157" spans="1:14" x14ac:dyDescent="0.2">
      <c r="A157" s="379"/>
      <c r="B157" s="259"/>
      <c r="C157" s="259"/>
      <c r="D157" s="259"/>
      <c r="E157" s="259"/>
      <c r="F157" s="259"/>
      <c r="G157" s="259"/>
      <c r="H157" s="259"/>
      <c r="I157" s="259"/>
      <c r="J157" s="259"/>
      <c r="K157" s="259"/>
      <c r="L157" s="259"/>
      <c r="M157" s="259"/>
      <c r="N157" s="380"/>
    </row>
    <row r="158" spans="1:14" ht="36" x14ac:dyDescent="0.2">
      <c r="A158" s="137"/>
      <c r="B158" s="283" t="s">
        <v>269</v>
      </c>
      <c r="C158" s="284"/>
      <c r="D158" s="57" t="s">
        <v>191</v>
      </c>
      <c r="E158" s="57" t="s">
        <v>192</v>
      </c>
      <c r="F158" s="57" t="s">
        <v>193</v>
      </c>
      <c r="G158" s="108" t="s">
        <v>194</v>
      </c>
      <c r="H158" s="55"/>
      <c r="I158" s="109" t="s">
        <v>169</v>
      </c>
      <c r="J158" s="110" t="s">
        <v>159</v>
      </c>
      <c r="K158" s="296"/>
      <c r="L158" s="297"/>
      <c r="M158" s="298"/>
      <c r="N158" s="138" t="s">
        <v>246</v>
      </c>
    </row>
    <row r="159" spans="1:14" x14ac:dyDescent="0.2">
      <c r="A159" s="139">
        <v>1</v>
      </c>
      <c r="B159" s="259" t="s">
        <v>23</v>
      </c>
      <c r="C159" s="259"/>
      <c r="D159" s="229"/>
      <c r="E159" s="228"/>
      <c r="F159" s="229"/>
      <c r="G159" s="229"/>
      <c r="H159" s="71"/>
      <c r="I159" s="230">
        <v>0</v>
      </c>
      <c r="J159" s="65">
        <f>ROUND((D159*I159*E159)+(F159*I159*G159),0)</f>
        <v>0</v>
      </c>
      <c r="K159" s="296"/>
      <c r="L159" s="297"/>
      <c r="M159" s="298"/>
      <c r="N159" s="140">
        <f>J159</f>
        <v>0</v>
      </c>
    </row>
    <row r="160" spans="1:14" x14ac:dyDescent="0.2">
      <c r="A160" s="139">
        <v>2</v>
      </c>
      <c r="B160" s="259" t="s">
        <v>23</v>
      </c>
      <c r="C160" s="259"/>
      <c r="D160" s="229"/>
      <c r="E160" s="228"/>
      <c r="F160" s="229"/>
      <c r="G160" s="229"/>
      <c r="H160" s="71"/>
      <c r="I160" s="230">
        <v>0</v>
      </c>
      <c r="J160" s="65">
        <f t="shared" ref="J160:J162" si="43">ROUND((D160*I160*E160)+(F160*I160*G160),0)</f>
        <v>0</v>
      </c>
      <c r="K160" s="296"/>
      <c r="L160" s="297"/>
      <c r="M160" s="298"/>
      <c r="N160" s="140">
        <f t="shared" ref="N160:N162" si="44">J160</f>
        <v>0</v>
      </c>
    </row>
    <row r="161" spans="1:14" x14ac:dyDescent="0.2">
      <c r="A161" s="139">
        <v>3</v>
      </c>
      <c r="B161" s="259" t="s">
        <v>6</v>
      </c>
      <c r="C161" s="259"/>
      <c r="D161" s="229"/>
      <c r="E161" s="228"/>
      <c r="F161" s="229"/>
      <c r="G161" s="229"/>
      <c r="H161" s="71"/>
      <c r="I161" s="230">
        <v>0</v>
      </c>
      <c r="J161" s="65">
        <f t="shared" si="43"/>
        <v>0</v>
      </c>
      <c r="K161" s="296"/>
      <c r="L161" s="297"/>
      <c r="M161" s="298"/>
      <c r="N161" s="140">
        <f t="shared" si="44"/>
        <v>0</v>
      </c>
    </row>
    <row r="162" spans="1:14" x14ac:dyDescent="0.2">
      <c r="A162" s="139">
        <v>4</v>
      </c>
      <c r="B162" s="259" t="s">
        <v>6</v>
      </c>
      <c r="C162" s="259"/>
      <c r="D162" s="229"/>
      <c r="E162" s="228"/>
      <c r="F162" s="229"/>
      <c r="G162" s="229"/>
      <c r="H162" s="71"/>
      <c r="I162" s="230">
        <v>0</v>
      </c>
      <c r="J162" s="65">
        <f t="shared" si="43"/>
        <v>0</v>
      </c>
      <c r="K162" s="296"/>
      <c r="L162" s="297"/>
      <c r="M162" s="298"/>
      <c r="N162" s="140">
        <f t="shared" si="44"/>
        <v>0</v>
      </c>
    </row>
    <row r="163" spans="1:14" x14ac:dyDescent="0.2">
      <c r="A163" s="379"/>
      <c r="B163" s="259"/>
      <c r="C163" s="259"/>
      <c r="D163" s="259"/>
      <c r="E163" s="259"/>
      <c r="F163" s="259"/>
      <c r="G163" s="259"/>
      <c r="H163" s="259"/>
      <c r="I163" s="259"/>
      <c r="J163" s="259"/>
      <c r="K163" s="259"/>
      <c r="L163" s="259"/>
      <c r="M163" s="259"/>
      <c r="N163" s="380"/>
    </row>
    <row r="164" spans="1:14" ht="24" x14ac:dyDescent="0.2">
      <c r="A164" s="139"/>
      <c r="B164" s="283" t="s">
        <v>270</v>
      </c>
      <c r="C164" s="284"/>
      <c r="D164" s="113" t="s">
        <v>195</v>
      </c>
      <c r="E164" s="114" t="s">
        <v>72</v>
      </c>
      <c r="F164" s="114" t="s">
        <v>17</v>
      </c>
      <c r="G164" s="313"/>
      <c r="H164" s="313"/>
      <c r="I164" s="313"/>
      <c r="J164" s="110" t="s">
        <v>159</v>
      </c>
      <c r="K164" s="333"/>
      <c r="L164" s="334"/>
      <c r="M164" s="335"/>
      <c r="N164" s="138" t="s">
        <v>246</v>
      </c>
    </row>
    <row r="165" spans="1:14" x14ac:dyDescent="0.2">
      <c r="A165" s="139">
        <v>5</v>
      </c>
      <c r="B165" s="285" t="s">
        <v>0</v>
      </c>
      <c r="C165" s="286"/>
      <c r="D165" s="229"/>
      <c r="E165" s="231">
        <v>0</v>
      </c>
      <c r="F165" s="73">
        <f>F131*1.03</f>
        <v>14327.7271513</v>
      </c>
      <c r="G165" s="300"/>
      <c r="H165" s="300"/>
      <c r="I165" s="300"/>
      <c r="J165" s="66">
        <f>ROUND((D165*E165*F165),0)</f>
        <v>0</v>
      </c>
      <c r="K165" s="333"/>
      <c r="L165" s="334"/>
      <c r="M165" s="335"/>
      <c r="N165" s="143">
        <f>J165</f>
        <v>0</v>
      </c>
    </row>
    <row r="166" spans="1:14" x14ac:dyDescent="0.2">
      <c r="A166" s="139">
        <v>6</v>
      </c>
      <c r="B166" s="285" t="s">
        <v>0</v>
      </c>
      <c r="C166" s="286"/>
      <c r="D166" s="229"/>
      <c r="E166" s="231">
        <v>0</v>
      </c>
      <c r="F166" s="73">
        <f>F132*1.03</f>
        <v>14327.7271513</v>
      </c>
      <c r="G166" s="300"/>
      <c r="H166" s="300"/>
      <c r="I166" s="300"/>
      <c r="J166" s="66">
        <f>ROUND((D166*E166*F166),0)</f>
        <v>0</v>
      </c>
      <c r="K166" s="333"/>
      <c r="L166" s="334"/>
      <c r="M166" s="335"/>
      <c r="N166" s="143">
        <f>J166</f>
        <v>0</v>
      </c>
    </row>
    <row r="167" spans="1:14" x14ac:dyDescent="0.2">
      <c r="A167" s="379"/>
      <c r="B167" s="259"/>
      <c r="C167" s="259"/>
      <c r="D167" s="259"/>
      <c r="E167" s="259"/>
      <c r="F167" s="259"/>
      <c r="G167" s="259"/>
      <c r="H167" s="259"/>
      <c r="I167" s="259"/>
      <c r="J167" s="259"/>
      <c r="K167" s="259"/>
      <c r="L167" s="259"/>
      <c r="M167" s="259"/>
      <c r="N167" s="380"/>
    </row>
    <row r="168" spans="1:14" x14ac:dyDescent="0.2">
      <c r="A168" s="385" t="s">
        <v>206</v>
      </c>
      <c r="B168" s="265"/>
      <c r="C168" s="265"/>
      <c r="D168" s="265"/>
      <c r="E168" s="265"/>
      <c r="F168" s="265"/>
      <c r="G168" s="265"/>
      <c r="H168" s="265"/>
      <c r="I168" s="265"/>
      <c r="J168" s="75">
        <f>SUM(J159:J166)</f>
        <v>0</v>
      </c>
      <c r="K168" s="349"/>
      <c r="L168" s="350"/>
      <c r="M168" s="351"/>
      <c r="N168" s="141">
        <f>SUM(N159:N166)</f>
        <v>0</v>
      </c>
    </row>
    <row r="169" spans="1:14" ht="26.1" customHeight="1" x14ac:dyDescent="0.2">
      <c r="A169" s="368"/>
      <c r="B169" s="277"/>
      <c r="C169" s="277"/>
      <c r="D169" s="277"/>
      <c r="E169" s="277"/>
      <c r="F169" s="277"/>
      <c r="G169" s="277"/>
      <c r="H169" s="277"/>
      <c r="I169" s="278"/>
      <c r="J169" s="57" t="s">
        <v>247</v>
      </c>
      <c r="K169" s="279"/>
      <c r="L169" s="278"/>
      <c r="M169" s="57" t="s">
        <v>248</v>
      </c>
      <c r="N169" s="57" t="s">
        <v>249</v>
      </c>
    </row>
    <row r="170" spans="1:14" x14ac:dyDescent="0.2">
      <c r="A170" s="385" t="s">
        <v>158</v>
      </c>
      <c r="B170" s="265"/>
      <c r="C170" s="265"/>
      <c r="D170" s="265"/>
      <c r="E170" s="265"/>
      <c r="F170" s="265"/>
      <c r="G170" s="265"/>
      <c r="H170" s="265"/>
      <c r="I170" s="265"/>
      <c r="J170" s="67">
        <f>+SUM(J147+J168+J156)</f>
        <v>0</v>
      </c>
      <c r="K170" s="269"/>
      <c r="L170" s="269"/>
      <c r="M170" s="67">
        <f>+SUM(M147+M168+M156)</f>
        <v>0</v>
      </c>
      <c r="N170" s="141">
        <f>+SUM(N147+N168+N156)</f>
        <v>0</v>
      </c>
    </row>
    <row r="171" spans="1:14" x14ac:dyDescent="0.2">
      <c r="A171" s="412"/>
      <c r="B171" s="413"/>
      <c r="C171" s="413"/>
      <c r="D171" s="413"/>
      <c r="E171" s="413"/>
      <c r="F171" s="413"/>
      <c r="G171" s="413"/>
      <c r="H171" s="413"/>
      <c r="I171" s="413"/>
      <c r="J171" s="413"/>
      <c r="K171" s="413"/>
      <c r="L171" s="413"/>
      <c r="M171" s="413"/>
      <c r="N171" s="414"/>
    </row>
    <row r="172" spans="1:14" x14ac:dyDescent="0.2">
      <c r="A172" s="426" t="s">
        <v>161</v>
      </c>
      <c r="B172" s="427"/>
      <c r="C172" s="427"/>
      <c r="D172" s="427"/>
      <c r="E172" s="427"/>
      <c r="F172" s="427"/>
      <c r="G172" s="427"/>
      <c r="H172" s="427"/>
      <c r="I172" s="427"/>
      <c r="J172" s="427"/>
      <c r="K172" s="427"/>
      <c r="L172" s="427"/>
      <c r="M172" s="427"/>
      <c r="N172" s="428"/>
    </row>
    <row r="173" spans="1:14" ht="24" x14ac:dyDescent="0.2">
      <c r="A173" s="137"/>
      <c r="B173" s="56" t="s">
        <v>24</v>
      </c>
      <c r="C173" s="56" t="s">
        <v>143</v>
      </c>
      <c r="D173" s="57"/>
      <c r="E173" s="57" t="s">
        <v>13</v>
      </c>
      <c r="F173" s="376"/>
      <c r="G173" s="377"/>
      <c r="H173" s="377"/>
      <c r="I173" s="378"/>
      <c r="J173" s="110" t="s">
        <v>159</v>
      </c>
      <c r="K173" s="296"/>
      <c r="L173" s="298"/>
      <c r="M173" s="110" t="s">
        <v>21</v>
      </c>
      <c r="N173" s="138" t="s">
        <v>246</v>
      </c>
    </row>
    <row r="174" spans="1:14" x14ac:dyDescent="0.2">
      <c r="A174" s="139">
        <v>1</v>
      </c>
      <c r="B174" s="122" t="str">
        <f>B4</f>
        <v>insert name</v>
      </c>
      <c r="C174" s="122" t="str">
        <f>C4</f>
        <v xml:space="preserve">Unit Faculty </v>
      </c>
      <c r="D174" s="57"/>
      <c r="E174" s="60">
        <f>E4+E38+E72+E106+E140</f>
        <v>0</v>
      </c>
      <c r="F174" s="376"/>
      <c r="G174" s="377"/>
      <c r="H174" s="377"/>
      <c r="I174" s="378"/>
      <c r="J174" s="63">
        <f>J4+J38+J72+J106+J140</f>
        <v>0</v>
      </c>
      <c r="K174" s="296"/>
      <c r="L174" s="298"/>
      <c r="M174" s="63">
        <f>M4+M38+M72+M106+M140</f>
        <v>0</v>
      </c>
      <c r="N174" s="140">
        <f t="shared" ref="N174:N179" si="45">J174+M174</f>
        <v>0</v>
      </c>
    </row>
    <row r="175" spans="1:14" x14ac:dyDescent="0.2">
      <c r="A175" s="139">
        <v>2</v>
      </c>
      <c r="B175" s="122" t="str">
        <f t="shared" ref="B175:C175" si="46">B5</f>
        <v>insert name</v>
      </c>
      <c r="C175" s="122" t="str">
        <f t="shared" si="46"/>
        <v xml:space="preserve">Unit Faculty </v>
      </c>
      <c r="D175" s="57"/>
      <c r="E175" s="60">
        <f t="shared" ref="E175:E179" si="47">E5+E39+E73+E107+E141</f>
        <v>0</v>
      </c>
      <c r="F175" s="376"/>
      <c r="G175" s="377"/>
      <c r="H175" s="377"/>
      <c r="I175" s="378"/>
      <c r="J175" s="63">
        <f t="shared" ref="J175:J179" si="48">J5+J39+J73+J107+J141</f>
        <v>0</v>
      </c>
      <c r="K175" s="296"/>
      <c r="L175" s="298"/>
      <c r="M175" s="63">
        <f t="shared" ref="M175:M179" si="49">M5+M39+M73+M107+M141</f>
        <v>0</v>
      </c>
      <c r="N175" s="140">
        <f t="shared" si="45"/>
        <v>0</v>
      </c>
    </row>
    <row r="176" spans="1:14" x14ac:dyDescent="0.2">
      <c r="A176" s="139">
        <v>3</v>
      </c>
      <c r="B176" s="122" t="str">
        <f t="shared" ref="B176:C176" si="50">B6</f>
        <v>insert name</v>
      </c>
      <c r="C176" s="122" t="str">
        <f t="shared" si="50"/>
        <v xml:space="preserve">Unit Faculty </v>
      </c>
      <c r="D176" s="57"/>
      <c r="E176" s="60">
        <f t="shared" si="47"/>
        <v>0</v>
      </c>
      <c r="F176" s="376"/>
      <c r="G176" s="377"/>
      <c r="H176" s="377"/>
      <c r="I176" s="378"/>
      <c r="J176" s="63">
        <f t="shared" si="48"/>
        <v>0</v>
      </c>
      <c r="K176" s="296"/>
      <c r="L176" s="298"/>
      <c r="M176" s="63">
        <f t="shared" si="49"/>
        <v>0</v>
      </c>
      <c r="N176" s="140">
        <f t="shared" si="45"/>
        <v>0</v>
      </c>
    </row>
    <row r="177" spans="1:14" x14ac:dyDescent="0.2">
      <c r="A177" s="139">
        <v>4</v>
      </c>
      <c r="B177" s="122" t="str">
        <f t="shared" ref="B177:C177" si="51">B7</f>
        <v>insert name</v>
      </c>
      <c r="C177" s="122" t="str">
        <f t="shared" si="51"/>
        <v xml:space="preserve">Unit Faculty </v>
      </c>
      <c r="D177" s="57"/>
      <c r="E177" s="60">
        <f t="shared" si="47"/>
        <v>0</v>
      </c>
      <c r="F177" s="376"/>
      <c r="G177" s="377"/>
      <c r="H177" s="377"/>
      <c r="I177" s="378"/>
      <c r="J177" s="63">
        <f t="shared" si="48"/>
        <v>0</v>
      </c>
      <c r="K177" s="296"/>
      <c r="L177" s="298"/>
      <c r="M177" s="63">
        <f t="shared" si="49"/>
        <v>0</v>
      </c>
      <c r="N177" s="140">
        <f t="shared" si="45"/>
        <v>0</v>
      </c>
    </row>
    <row r="178" spans="1:14" x14ac:dyDescent="0.2">
      <c r="A178" s="139">
        <v>5</v>
      </c>
      <c r="B178" s="122" t="str">
        <f t="shared" ref="B178:C178" si="52">B8</f>
        <v>insert name</v>
      </c>
      <c r="C178" s="122" t="str">
        <f t="shared" si="52"/>
        <v xml:space="preserve">Unit Faculty </v>
      </c>
      <c r="D178" s="57"/>
      <c r="E178" s="60">
        <f t="shared" si="47"/>
        <v>0</v>
      </c>
      <c r="F178" s="376"/>
      <c r="G178" s="377"/>
      <c r="H178" s="377"/>
      <c r="I178" s="378"/>
      <c r="J178" s="63">
        <f t="shared" si="48"/>
        <v>0</v>
      </c>
      <c r="K178" s="296"/>
      <c r="L178" s="298"/>
      <c r="M178" s="63">
        <f t="shared" si="49"/>
        <v>0</v>
      </c>
      <c r="N178" s="140">
        <f t="shared" si="45"/>
        <v>0</v>
      </c>
    </row>
    <row r="179" spans="1:14" x14ac:dyDescent="0.2">
      <c r="A179" s="139">
        <v>6</v>
      </c>
      <c r="B179" s="122" t="str">
        <f t="shared" ref="B179:C179" si="53">B9</f>
        <v>insert name</v>
      </c>
      <c r="C179" s="122" t="str">
        <f t="shared" si="53"/>
        <v xml:space="preserve">Unit Faculty </v>
      </c>
      <c r="D179" s="57"/>
      <c r="E179" s="60">
        <f t="shared" si="47"/>
        <v>0</v>
      </c>
      <c r="F179" s="376"/>
      <c r="G179" s="377"/>
      <c r="H179" s="377"/>
      <c r="I179" s="378"/>
      <c r="J179" s="63">
        <f t="shared" si="48"/>
        <v>0</v>
      </c>
      <c r="K179" s="296"/>
      <c r="L179" s="298"/>
      <c r="M179" s="63">
        <f t="shared" si="49"/>
        <v>0</v>
      </c>
      <c r="N179" s="140">
        <f t="shared" si="45"/>
        <v>0</v>
      </c>
    </row>
    <row r="180" spans="1:14" x14ac:dyDescent="0.2">
      <c r="A180" s="368"/>
      <c r="B180" s="277"/>
      <c r="C180" s="277"/>
      <c r="D180" s="277"/>
      <c r="E180" s="277"/>
      <c r="F180" s="277"/>
      <c r="G180" s="277"/>
      <c r="H180" s="277"/>
      <c r="I180" s="277"/>
      <c r="J180" s="277"/>
      <c r="K180" s="277"/>
      <c r="L180" s="277"/>
      <c r="M180" s="277"/>
      <c r="N180" s="403"/>
    </row>
    <row r="181" spans="1:14" x14ac:dyDescent="0.2">
      <c r="A181" s="383" t="s">
        <v>79</v>
      </c>
      <c r="B181" s="384"/>
      <c r="C181" s="384"/>
      <c r="D181" s="384"/>
      <c r="E181" s="384"/>
      <c r="F181" s="384"/>
      <c r="G181" s="384"/>
      <c r="H181" s="384"/>
      <c r="I181" s="384"/>
      <c r="J181" s="164">
        <f>SUM(J174:J179)</f>
        <v>0</v>
      </c>
      <c r="K181" s="381"/>
      <c r="L181" s="382"/>
      <c r="M181" s="165">
        <f>SUM(M174:M179)</f>
        <v>0</v>
      </c>
      <c r="N181" s="166">
        <f>SUM(N174:N179)</f>
        <v>0</v>
      </c>
    </row>
    <row r="182" spans="1:14" x14ac:dyDescent="0.2">
      <c r="A182" s="379"/>
      <c r="B182" s="259"/>
      <c r="C182" s="259"/>
      <c r="D182" s="259"/>
      <c r="E182" s="259"/>
      <c r="F182" s="259"/>
      <c r="G182" s="259"/>
      <c r="H182" s="259"/>
      <c r="I182" s="259"/>
      <c r="J182" s="259"/>
      <c r="K182" s="259"/>
      <c r="L182" s="259"/>
      <c r="M182" s="259"/>
      <c r="N182" s="380"/>
    </row>
    <row r="183" spans="1:14" ht="24" x14ac:dyDescent="0.2">
      <c r="A183" s="142"/>
      <c r="B183" s="56" t="s">
        <v>19</v>
      </c>
      <c r="C183" s="56" t="s">
        <v>143</v>
      </c>
      <c r="D183" s="429"/>
      <c r="E183" s="430"/>
      <c r="F183" s="112" t="s">
        <v>13</v>
      </c>
      <c r="G183" s="294"/>
      <c r="H183" s="431"/>
      <c r="I183" s="295"/>
      <c r="J183" s="110" t="s">
        <v>159</v>
      </c>
      <c r="K183" s="296"/>
      <c r="L183" s="298"/>
      <c r="M183" s="110" t="s">
        <v>21</v>
      </c>
      <c r="N183" s="138" t="s">
        <v>246</v>
      </c>
    </row>
    <row r="184" spans="1:14" x14ac:dyDescent="0.2">
      <c r="A184" s="139">
        <v>1</v>
      </c>
      <c r="B184" s="122" t="str">
        <f>B14</f>
        <v>insert name</v>
      </c>
      <c r="C184" s="122" t="str">
        <f>C14</f>
        <v>P&amp;S Salary &amp; Hourly</v>
      </c>
      <c r="D184" s="429"/>
      <c r="E184" s="430"/>
      <c r="F184" s="69">
        <f>F14+F48+F82+F116+F150</f>
        <v>0</v>
      </c>
      <c r="G184" s="294"/>
      <c r="H184" s="431"/>
      <c r="I184" s="295"/>
      <c r="J184" s="70">
        <f>J14+J48+J82+J116+J150</f>
        <v>0</v>
      </c>
      <c r="K184" s="296"/>
      <c r="L184" s="298"/>
      <c r="M184" s="65">
        <f>M14+M48+M82+M116+M150</f>
        <v>0</v>
      </c>
      <c r="N184" s="140">
        <f>J184+M184</f>
        <v>0</v>
      </c>
    </row>
    <row r="185" spans="1:14" x14ac:dyDescent="0.2">
      <c r="A185" s="139">
        <v>2</v>
      </c>
      <c r="B185" s="122" t="str">
        <f t="shared" ref="B185:C185" si="54">B15</f>
        <v>insert name</v>
      </c>
      <c r="C185" s="122" t="str">
        <f t="shared" si="54"/>
        <v>P&amp;S Salary &amp; Hourly</v>
      </c>
      <c r="D185" s="429"/>
      <c r="E185" s="430"/>
      <c r="F185" s="69">
        <f t="shared" ref="F185:F188" si="55">F15+F49+F83+F117+F151</f>
        <v>0</v>
      </c>
      <c r="G185" s="294"/>
      <c r="H185" s="431"/>
      <c r="I185" s="295"/>
      <c r="J185" s="70">
        <f t="shared" ref="J185:J188" si="56">J15+J49+J83+J117+J151</f>
        <v>0</v>
      </c>
      <c r="K185" s="296"/>
      <c r="L185" s="298"/>
      <c r="M185" s="65">
        <f t="shared" ref="M185:M188" si="57">M15+M49+M83+M117+M151</f>
        <v>0</v>
      </c>
      <c r="N185" s="140">
        <f>J185+M185</f>
        <v>0</v>
      </c>
    </row>
    <row r="186" spans="1:14" x14ac:dyDescent="0.2">
      <c r="A186" s="139">
        <v>3</v>
      </c>
      <c r="B186" s="122" t="str">
        <f t="shared" ref="B186:C186" si="58">B16</f>
        <v>insert name</v>
      </c>
      <c r="C186" s="122" t="str">
        <f t="shared" si="58"/>
        <v>P&amp;S Salary &amp; Hourly</v>
      </c>
      <c r="D186" s="429"/>
      <c r="E186" s="430"/>
      <c r="F186" s="69">
        <f t="shared" si="55"/>
        <v>0</v>
      </c>
      <c r="G186" s="294"/>
      <c r="H186" s="431"/>
      <c r="I186" s="295"/>
      <c r="J186" s="70">
        <f t="shared" si="56"/>
        <v>0</v>
      </c>
      <c r="K186" s="296"/>
      <c r="L186" s="298"/>
      <c r="M186" s="65">
        <f t="shared" si="57"/>
        <v>0</v>
      </c>
      <c r="N186" s="140">
        <f>J186+M186</f>
        <v>0</v>
      </c>
    </row>
    <row r="187" spans="1:14" x14ac:dyDescent="0.2">
      <c r="A187" s="139">
        <v>4</v>
      </c>
      <c r="B187" s="122" t="str">
        <f t="shared" ref="B187:C187" si="59">B17</f>
        <v>insert name</v>
      </c>
      <c r="C187" s="122" t="str">
        <f t="shared" si="59"/>
        <v>P&amp;S Salary &amp; Hourly</v>
      </c>
      <c r="D187" s="429"/>
      <c r="E187" s="430"/>
      <c r="F187" s="69">
        <f t="shared" si="55"/>
        <v>0</v>
      </c>
      <c r="G187" s="294"/>
      <c r="H187" s="431"/>
      <c r="I187" s="295"/>
      <c r="J187" s="70">
        <f t="shared" si="56"/>
        <v>0</v>
      </c>
      <c r="K187" s="296"/>
      <c r="L187" s="298"/>
      <c r="M187" s="65">
        <f t="shared" si="57"/>
        <v>0</v>
      </c>
      <c r="N187" s="140">
        <f>J187+M187</f>
        <v>0</v>
      </c>
    </row>
    <row r="188" spans="1:14" x14ac:dyDescent="0.2">
      <c r="A188" s="139">
        <v>5</v>
      </c>
      <c r="B188" s="122" t="str">
        <f t="shared" ref="B188:C188" si="60">B18</f>
        <v>insert name</v>
      </c>
      <c r="C188" s="122" t="str">
        <f t="shared" si="60"/>
        <v>P&amp;S Salary &amp; Hourly</v>
      </c>
      <c r="D188" s="429"/>
      <c r="E188" s="430"/>
      <c r="F188" s="69">
        <f t="shared" si="55"/>
        <v>0</v>
      </c>
      <c r="G188" s="294"/>
      <c r="H188" s="431"/>
      <c r="I188" s="295"/>
      <c r="J188" s="70">
        <f t="shared" si="56"/>
        <v>0</v>
      </c>
      <c r="K188" s="296"/>
      <c r="L188" s="298"/>
      <c r="M188" s="65">
        <f t="shared" si="57"/>
        <v>0</v>
      </c>
      <c r="N188" s="140">
        <f>J188+M188</f>
        <v>0</v>
      </c>
    </row>
    <row r="189" spans="1:14" x14ac:dyDescent="0.2">
      <c r="A189" s="379"/>
      <c r="B189" s="259"/>
      <c r="C189" s="259"/>
      <c r="D189" s="259"/>
      <c r="E189" s="259"/>
      <c r="F189" s="259"/>
      <c r="G189" s="259"/>
      <c r="H189" s="259"/>
      <c r="I189" s="259"/>
      <c r="J189" s="259"/>
      <c r="K189" s="259"/>
      <c r="L189" s="259"/>
      <c r="M189" s="259"/>
      <c r="N189" s="380"/>
    </row>
    <row r="190" spans="1:14" x14ac:dyDescent="0.2">
      <c r="A190" s="383" t="s">
        <v>80</v>
      </c>
      <c r="B190" s="384"/>
      <c r="C190" s="384"/>
      <c r="D190" s="384"/>
      <c r="E190" s="384"/>
      <c r="F190" s="384"/>
      <c r="G190" s="384"/>
      <c r="H190" s="384"/>
      <c r="I190" s="384"/>
      <c r="J190" s="164">
        <f>SUM(J184:J188)</f>
        <v>0</v>
      </c>
      <c r="K190" s="381"/>
      <c r="L190" s="382"/>
      <c r="M190" s="164">
        <f>SUM(M184:M188)</f>
        <v>0</v>
      </c>
      <c r="N190" s="166">
        <f>SUM(N184:N188)</f>
        <v>0</v>
      </c>
    </row>
    <row r="191" spans="1:14" x14ac:dyDescent="0.2">
      <c r="A191" s="379"/>
      <c r="B191" s="259"/>
      <c r="C191" s="259"/>
      <c r="D191" s="259"/>
      <c r="E191" s="259"/>
      <c r="F191" s="259"/>
      <c r="G191" s="259"/>
      <c r="H191" s="259"/>
      <c r="I191" s="259"/>
      <c r="J191" s="259"/>
      <c r="K191" s="259"/>
      <c r="L191" s="259"/>
      <c r="M191" s="259"/>
      <c r="N191" s="380"/>
    </row>
    <row r="192" spans="1:14" ht="24" x14ac:dyDescent="0.2">
      <c r="A192" s="137"/>
      <c r="B192" s="56" t="s">
        <v>22</v>
      </c>
      <c r="C192" s="391"/>
      <c r="D192" s="392"/>
      <c r="E192" s="392"/>
      <c r="F192" s="392"/>
      <c r="G192" s="392"/>
      <c r="H192" s="392"/>
      <c r="I192" s="393"/>
      <c r="J192" s="110" t="s">
        <v>159</v>
      </c>
      <c r="K192" s="296"/>
      <c r="L192" s="297"/>
      <c r="M192" s="298"/>
      <c r="N192" s="138" t="s">
        <v>246</v>
      </c>
    </row>
    <row r="193" spans="1:14" x14ac:dyDescent="0.2">
      <c r="A193" s="139">
        <v>1</v>
      </c>
      <c r="B193" s="259" t="s">
        <v>23</v>
      </c>
      <c r="C193" s="259"/>
      <c r="D193" s="376"/>
      <c r="E193" s="377"/>
      <c r="F193" s="377"/>
      <c r="G193" s="377"/>
      <c r="H193" s="377"/>
      <c r="I193" s="378"/>
      <c r="J193" s="65">
        <f>J23+J57+J91+J125+J159</f>
        <v>0</v>
      </c>
      <c r="K193" s="296"/>
      <c r="L193" s="297"/>
      <c r="M193" s="298"/>
      <c r="N193" s="140">
        <f>J193</f>
        <v>0</v>
      </c>
    </row>
    <row r="194" spans="1:14" x14ac:dyDescent="0.2">
      <c r="A194" s="139">
        <v>2</v>
      </c>
      <c r="B194" s="259" t="s">
        <v>23</v>
      </c>
      <c r="C194" s="259"/>
      <c r="D194" s="376"/>
      <c r="E194" s="377"/>
      <c r="F194" s="377"/>
      <c r="G194" s="377"/>
      <c r="H194" s="377"/>
      <c r="I194" s="378"/>
      <c r="J194" s="65">
        <f t="shared" ref="J194:J196" si="61">J24+J58+J92+J126+J160</f>
        <v>0</v>
      </c>
      <c r="K194" s="296"/>
      <c r="L194" s="297"/>
      <c r="M194" s="298"/>
      <c r="N194" s="140">
        <f t="shared" ref="N194:N196" si="62">J194</f>
        <v>0</v>
      </c>
    </row>
    <row r="195" spans="1:14" x14ac:dyDescent="0.2">
      <c r="A195" s="139">
        <v>3</v>
      </c>
      <c r="B195" s="259" t="s">
        <v>6</v>
      </c>
      <c r="C195" s="259"/>
      <c r="D195" s="376"/>
      <c r="E195" s="377"/>
      <c r="F195" s="377"/>
      <c r="G195" s="377"/>
      <c r="H195" s="377"/>
      <c r="I195" s="378"/>
      <c r="J195" s="65">
        <f t="shared" si="61"/>
        <v>0</v>
      </c>
      <c r="K195" s="296"/>
      <c r="L195" s="297"/>
      <c r="M195" s="298"/>
      <c r="N195" s="140">
        <f t="shared" si="62"/>
        <v>0</v>
      </c>
    </row>
    <row r="196" spans="1:14" x14ac:dyDescent="0.2">
      <c r="A196" s="139">
        <v>4</v>
      </c>
      <c r="B196" s="259" t="s">
        <v>6</v>
      </c>
      <c r="C196" s="259"/>
      <c r="D196" s="376"/>
      <c r="E196" s="377"/>
      <c r="F196" s="377"/>
      <c r="G196" s="377"/>
      <c r="H196" s="377"/>
      <c r="I196" s="378"/>
      <c r="J196" s="65">
        <f t="shared" si="61"/>
        <v>0</v>
      </c>
      <c r="K196" s="296"/>
      <c r="L196" s="297"/>
      <c r="M196" s="298"/>
      <c r="N196" s="140">
        <f t="shared" si="62"/>
        <v>0</v>
      </c>
    </row>
    <row r="197" spans="1:14" x14ac:dyDescent="0.2">
      <c r="A197" s="379"/>
      <c r="B197" s="259"/>
      <c r="C197" s="259"/>
      <c r="D197" s="259"/>
      <c r="E197" s="259"/>
      <c r="F197" s="259"/>
      <c r="G197" s="259"/>
      <c r="H197" s="259"/>
      <c r="I197" s="259"/>
      <c r="J197" s="259"/>
      <c r="K197" s="259"/>
      <c r="L197" s="259"/>
      <c r="M197" s="259"/>
      <c r="N197" s="380"/>
    </row>
    <row r="198" spans="1:14" ht="24" x14ac:dyDescent="0.2">
      <c r="A198" s="139"/>
      <c r="B198" s="122"/>
      <c r="C198" s="376"/>
      <c r="D198" s="377"/>
      <c r="E198" s="377"/>
      <c r="F198" s="377"/>
      <c r="G198" s="377"/>
      <c r="H198" s="377"/>
      <c r="I198" s="378"/>
      <c r="J198" s="110" t="s">
        <v>159</v>
      </c>
      <c r="K198" s="333"/>
      <c r="L198" s="334"/>
      <c r="M198" s="335"/>
      <c r="N198" s="138" t="s">
        <v>246</v>
      </c>
    </row>
    <row r="199" spans="1:14" x14ac:dyDescent="0.2">
      <c r="A199" s="139">
        <v>5</v>
      </c>
      <c r="B199" s="122" t="s">
        <v>0</v>
      </c>
      <c r="C199" s="376"/>
      <c r="D199" s="377"/>
      <c r="E199" s="377"/>
      <c r="F199" s="377"/>
      <c r="G199" s="377"/>
      <c r="H199" s="377"/>
      <c r="I199" s="378"/>
      <c r="J199" s="66">
        <f>J29+J63+J97+J131+J165</f>
        <v>0</v>
      </c>
      <c r="K199" s="333"/>
      <c r="L199" s="334"/>
      <c r="M199" s="335"/>
      <c r="N199" s="143">
        <f>J199</f>
        <v>0</v>
      </c>
    </row>
    <row r="200" spans="1:14" x14ac:dyDescent="0.2">
      <c r="A200" s="139">
        <v>6</v>
      </c>
      <c r="B200" s="122" t="s">
        <v>0</v>
      </c>
      <c r="C200" s="376"/>
      <c r="D200" s="377"/>
      <c r="E200" s="377"/>
      <c r="F200" s="377"/>
      <c r="G200" s="377"/>
      <c r="H200" s="377"/>
      <c r="I200" s="378"/>
      <c r="J200" s="66">
        <f>J30+J64+J98+J132+J166</f>
        <v>0</v>
      </c>
      <c r="K200" s="333"/>
      <c r="L200" s="334"/>
      <c r="M200" s="335"/>
      <c r="N200" s="143">
        <f>J200</f>
        <v>0</v>
      </c>
    </row>
    <row r="201" spans="1:14" x14ac:dyDescent="0.2">
      <c r="A201" s="379"/>
      <c r="B201" s="259"/>
      <c r="C201" s="259"/>
      <c r="D201" s="259"/>
      <c r="E201" s="259"/>
      <c r="F201" s="259"/>
      <c r="G201" s="259"/>
      <c r="H201" s="259"/>
      <c r="I201" s="259"/>
      <c r="J201" s="259"/>
      <c r="K201" s="259"/>
      <c r="L201" s="259"/>
      <c r="M201" s="259"/>
      <c r="N201" s="380"/>
    </row>
    <row r="202" spans="1:14" x14ac:dyDescent="0.2">
      <c r="A202" s="383" t="s">
        <v>206</v>
      </c>
      <c r="B202" s="384"/>
      <c r="C202" s="384"/>
      <c r="D202" s="384"/>
      <c r="E202" s="384"/>
      <c r="F202" s="384"/>
      <c r="G202" s="384"/>
      <c r="H202" s="384"/>
      <c r="I202" s="384"/>
      <c r="J202" s="167">
        <f>SUM(J193:J200)</f>
        <v>0</v>
      </c>
      <c r="K202" s="369"/>
      <c r="L202" s="370"/>
      <c r="M202" s="371"/>
      <c r="N202" s="166">
        <f>SUM(N193:N200)</f>
        <v>0</v>
      </c>
    </row>
    <row r="203" spans="1:14" ht="26.1" customHeight="1" x14ac:dyDescent="0.2">
      <c r="A203" s="368"/>
      <c r="B203" s="277"/>
      <c r="C203" s="277"/>
      <c r="D203" s="277"/>
      <c r="E203" s="277"/>
      <c r="F203" s="277"/>
      <c r="G203" s="277"/>
      <c r="H203" s="277"/>
      <c r="I203" s="278"/>
      <c r="J203" s="57" t="s">
        <v>250</v>
      </c>
      <c r="K203" s="279"/>
      <c r="L203" s="278"/>
      <c r="M203" s="57" t="s">
        <v>251</v>
      </c>
      <c r="N203" s="57" t="s">
        <v>252</v>
      </c>
    </row>
    <row r="204" spans="1:14" x14ac:dyDescent="0.2">
      <c r="A204" s="388" t="s">
        <v>162</v>
      </c>
      <c r="B204" s="389"/>
      <c r="C204" s="389"/>
      <c r="D204" s="389"/>
      <c r="E204" s="389"/>
      <c r="F204" s="389"/>
      <c r="G204" s="389"/>
      <c r="H204" s="389"/>
      <c r="I204" s="389"/>
      <c r="J204" s="168">
        <f>+SUM(J181+J202+J190)</f>
        <v>0</v>
      </c>
      <c r="K204" s="390"/>
      <c r="L204" s="390"/>
      <c r="M204" s="168">
        <f>+SUM(M181+M202+M190)</f>
        <v>0</v>
      </c>
      <c r="N204" s="169">
        <f>+SUM(N181+N202+N190)</f>
        <v>0</v>
      </c>
    </row>
  </sheetData>
  <mergeCells count="319">
    <mergeCell ref="B158:C158"/>
    <mergeCell ref="B164:C164"/>
    <mergeCell ref="B165:C165"/>
    <mergeCell ref="B166:C166"/>
    <mergeCell ref="B22:C22"/>
    <mergeCell ref="B28:C28"/>
    <mergeCell ref="B29:C29"/>
    <mergeCell ref="B30:C30"/>
    <mergeCell ref="B56:C56"/>
    <mergeCell ref="B62:C62"/>
    <mergeCell ref="B63:C63"/>
    <mergeCell ref="B64:C64"/>
    <mergeCell ref="B90:C90"/>
    <mergeCell ref="A65:N65"/>
    <mergeCell ref="A66:I66"/>
    <mergeCell ref="A78:N78"/>
    <mergeCell ref="K79:L79"/>
    <mergeCell ref="G81:H81"/>
    <mergeCell ref="G82:H82"/>
    <mergeCell ref="G83:H83"/>
    <mergeCell ref="G84:H84"/>
    <mergeCell ref="G85:H85"/>
    <mergeCell ref="A79:I79"/>
    <mergeCell ref="A80:N80"/>
    <mergeCell ref="K183:L183"/>
    <mergeCell ref="K184:L184"/>
    <mergeCell ref="K185:L185"/>
    <mergeCell ref="K186:L186"/>
    <mergeCell ref="K187:L187"/>
    <mergeCell ref="D183:E183"/>
    <mergeCell ref="D184:E184"/>
    <mergeCell ref="D185:E185"/>
    <mergeCell ref="D186:E186"/>
    <mergeCell ref="D187:E187"/>
    <mergeCell ref="D188:E188"/>
    <mergeCell ref="G183:I183"/>
    <mergeCell ref="G184:I184"/>
    <mergeCell ref="G185:I185"/>
    <mergeCell ref="G186:I186"/>
    <mergeCell ref="G187:I187"/>
    <mergeCell ref="G188:I188"/>
    <mergeCell ref="K158:M158"/>
    <mergeCell ref="A155:N155"/>
    <mergeCell ref="A156:I156"/>
    <mergeCell ref="A157:N157"/>
    <mergeCell ref="K188:L188"/>
    <mergeCell ref="A171:N171"/>
    <mergeCell ref="F173:I173"/>
    <mergeCell ref="F174:I174"/>
    <mergeCell ref="F175:I175"/>
    <mergeCell ref="F176:I176"/>
    <mergeCell ref="F177:I177"/>
    <mergeCell ref="F178:I178"/>
    <mergeCell ref="F179:I179"/>
    <mergeCell ref="K174:L174"/>
    <mergeCell ref="K173:L173"/>
    <mergeCell ref="K175:L175"/>
    <mergeCell ref="K176:L176"/>
    <mergeCell ref="K177:L177"/>
    <mergeCell ref="K178:L178"/>
    <mergeCell ref="K179:L179"/>
    <mergeCell ref="A172:N172"/>
    <mergeCell ref="A181:I181"/>
    <mergeCell ref="A180:N180"/>
    <mergeCell ref="K181:L181"/>
    <mergeCell ref="F141:H141"/>
    <mergeCell ref="F142:H142"/>
    <mergeCell ref="F143:H143"/>
    <mergeCell ref="F144:H144"/>
    <mergeCell ref="F145:H145"/>
    <mergeCell ref="A146:N146"/>
    <mergeCell ref="K147:L147"/>
    <mergeCell ref="A147:I147"/>
    <mergeCell ref="K156:L156"/>
    <mergeCell ref="G149:H149"/>
    <mergeCell ref="G150:H150"/>
    <mergeCell ref="G151:H151"/>
    <mergeCell ref="G152:H152"/>
    <mergeCell ref="G153:H153"/>
    <mergeCell ref="G154:H154"/>
    <mergeCell ref="K168:M168"/>
    <mergeCell ref="K169:L169"/>
    <mergeCell ref="K131:M131"/>
    <mergeCell ref="K132:M132"/>
    <mergeCell ref="A123:N123"/>
    <mergeCell ref="A137:N137"/>
    <mergeCell ref="G132:I132"/>
    <mergeCell ref="A136:I136"/>
    <mergeCell ref="K136:L136"/>
    <mergeCell ref="F139:H139"/>
    <mergeCell ref="F140:H140"/>
    <mergeCell ref="B124:C124"/>
    <mergeCell ref="B130:C130"/>
    <mergeCell ref="B131:C131"/>
    <mergeCell ref="B132:C132"/>
    <mergeCell ref="G120:H120"/>
    <mergeCell ref="K113:L113"/>
    <mergeCell ref="K122:L122"/>
    <mergeCell ref="K124:M124"/>
    <mergeCell ref="K125:M125"/>
    <mergeCell ref="K126:M126"/>
    <mergeCell ref="K127:M127"/>
    <mergeCell ref="K128:M128"/>
    <mergeCell ref="K130:M130"/>
    <mergeCell ref="G116:H116"/>
    <mergeCell ref="G117:H117"/>
    <mergeCell ref="G118:H118"/>
    <mergeCell ref="G119:H119"/>
    <mergeCell ref="K102:L102"/>
    <mergeCell ref="A113:I113"/>
    <mergeCell ref="A114:N114"/>
    <mergeCell ref="B91:C91"/>
    <mergeCell ref="B92:C92"/>
    <mergeCell ref="B93:C93"/>
    <mergeCell ref="B94:C94"/>
    <mergeCell ref="F111:H111"/>
    <mergeCell ref="A112:N112"/>
    <mergeCell ref="F106:H106"/>
    <mergeCell ref="F107:H107"/>
    <mergeCell ref="F108:H108"/>
    <mergeCell ref="F109:H109"/>
    <mergeCell ref="A99:N99"/>
    <mergeCell ref="A100:I100"/>
    <mergeCell ref="B96:C96"/>
    <mergeCell ref="B97:C97"/>
    <mergeCell ref="B98:C98"/>
    <mergeCell ref="K24:M24"/>
    <mergeCell ref="K25:M25"/>
    <mergeCell ref="K26:M26"/>
    <mergeCell ref="K28:M28"/>
    <mergeCell ref="K29:M29"/>
    <mergeCell ref="K30:M30"/>
    <mergeCell ref="F37:H37"/>
    <mergeCell ref="F38:H38"/>
    <mergeCell ref="A34:I34"/>
    <mergeCell ref="K34:L34"/>
    <mergeCell ref="A35:N35"/>
    <mergeCell ref="A27:N27"/>
    <mergeCell ref="A31:N31"/>
    <mergeCell ref="A32:I32"/>
    <mergeCell ref="G30:I30"/>
    <mergeCell ref="K32:M32"/>
    <mergeCell ref="K33:L33"/>
    <mergeCell ref="A33:I33"/>
    <mergeCell ref="G64:I64"/>
    <mergeCell ref="G96:I96"/>
    <mergeCell ref="G97:I97"/>
    <mergeCell ref="G98:I98"/>
    <mergeCell ref="F39:H39"/>
    <mergeCell ref="F40:H40"/>
    <mergeCell ref="F41:H41"/>
    <mergeCell ref="F42:H42"/>
    <mergeCell ref="F43:H43"/>
    <mergeCell ref="A44:N44"/>
    <mergeCell ref="K45:L45"/>
    <mergeCell ref="G47:H47"/>
    <mergeCell ref="G48:H48"/>
    <mergeCell ref="A95:N95"/>
    <mergeCell ref="A88:I88"/>
    <mergeCell ref="A89:N89"/>
    <mergeCell ref="K90:M90"/>
    <mergeCell ref="K91:M91"/>
    <mergeCell ref="K92:M92"/>
    <mergeCell ref="K93:M93"/>
    <mergeCell ref="K94:M94"/>
    <mergeCell ref="K56:M56"/>
    <mergeCell ref="K88:L88"/>
    <mergeCell ref="A87:N87"/>
    <mergeCell ref="F71:H71"/>
    <mergeCell ref="F72:H72"/>
    <mergeCell ref="F73:H73"/>
    <mergeCell ref="F74:H74"/>
    <mergeCell ref="F75:H75"/>
    <mergeCell ref="F76:H76"/>
    <mergeCell ref="F77:H77"/>
    <mergeCell ref="A68:I68"/>
    <mergeCell ref="K68:L68"/>
    <mergeCell ref="G49:H49"/>
    <mergeCell ref="G50:H50"/>
    <mergeCell ref="G51:H51"/>
    <mergeCell ref="G52:H52"/>
    <mergeCell ref="K54:L54"/>
    <mergeCell ref="A70:N70"/>
    <mergeCell ref="A104:N104"/>
    <mergeCell ref="A138:N138"/>
    <mergeCell ref="A129:N129"/>
    <mergeCell ref="A133:N133"/>
    <mergeCell ref="A134:I134"/>
    <mergeCell ref="B125:C125"/>
    <mergeCell ref="B126:C126"/>
    <mergeCell ref="B127:C127"/>
    <mergeCell ref="B128:C128"/>
    <mergeCell ref="G130:I130"/>
    <mergeCell ref="G131:I131"/>
    <mergeCell ref="A121:N121"/>
    <mergeCell ref="K57:M57"/>
    <mergeCell ref="A122:I122"/>
    <mergeCell ref="A103:N103"/>
    <mergeCell ref="F105:H105"/>
    <mergeCell ref="K64:M64"/>
    <mergeCell ref="A69:N69"/>
    <mergeCell ref="K62:M62"/>
    <mergeCell ref="K63:M63"/>
    <mergeCell ref="A11:I11"/>
    <mergeCell ref="A12:N12"/>
    <mergeCell ref="A36:N36"/>
    <mergeCell ref="G28:I28"/>
    <mergeCell ref="G29:I29"/>
    <mergeCell ref="A45:I45"/>
    <mergeCell ref="A46:N46"/>
    <mergeCell ref="A54:I54"/>
    <mergeCell ref="A55:N55"/>
    <mergeCell ref="B57:C57"/>
    <mergeCell ref="A61:N61"/>
    <mergeCell ref="B59:C59"/>
    <mergeCell ref="B58:C58"/>
    <mergeCell ref="A53:N53"/>
    <mergeCell ref="B60:C60"/>
    <mergeCell ref="K58:M58"/>
    <mergeCell ref="K59:M59"/>
    <mergeCell ref="G62:I62"/>
    <mergeCell ref="G63:I63"/>
    <mergeCell ref="K11:L11"/>
    <mergeCell ref="G13:H13"/>
    <mergeCell ref="G14:H14"/>
    <mergeCell ref="A1:N1"/>
    <mergeCell ref="B23:C23"/>
    <mergeCell ref="B24:C24"/>
    <mergeCell ref="B25:C25"/>
    <mergeCell ref="B26:C26"/>
    <mergeCell ref="A19:N19"/>
    <mergeCell ref="A20:I20"/>
    <mergeCell ref="A21:N21"/>
    <mergeCell ref="A2:N2"/>
    <mergeCell ref="F3:H3"/>
    <mergeCell ref="F4:H4"/>
    <mergeCell ref="F5:H5"/>
    <mergeCell ref="F6:H6"/>
    <mergeCell ref="F7:H7"/>
    <mergeCell ref="F8:H8"/>
    <mergeCell ref="F9:H9"/>
    <mergeCell ref="A10:N10"/>
    <mergeCell ref="G15:H15"/>
    <mergeCell ref="G16:H16"/>
    <mergeCell ref="G17:H17"/>
    <mergeCell ref="G18:H18"/>
    <mergeCell ref="K20:L20"/>
    <mergeCell ref="K22:M22"/>
    <mergeCell ref="K23:M23"/>
    <mergeCell ref="K60:M60"/>
    <mergeCell ref="A148:N148"/>
    <mergeCell ref="A182:N182"/>
    <mergeCell ref="A189:N189"/>
    <mergeCell ref="A190:I190"/>
    <mergeCell ref="A170:I170"/>
    <mergeCell ref="K170:L170"/>
    <mergeCell ref="A163:N163"/>
    <mergeCell ref="A167:N167"/>
    <mergeCell ref="A168:I168"/>
    <mergeCell ref="B159:C159"/>
    <mergeCell ref="B160:C160"/>
    <mergeCell ref="B161:C161"/>
    <mergeCell ref="B162:C162"/>
    <mergeCell ref="G164:I164"/>
    <mergeCell ref="G165:I165"/>
    <mergeCell ref="G166:I166"/>
    <mergeCell ref="K159:M159"/>
    <mergeCell ref="K160:M160"/>
    <mergeCell ref="K161:M161"/>
    <mergeCell ref="K162:M162"/>
    <mergeCell ref="K164:M164"/>
    <mergeCell ref="K96:M96"/>
    <mergeCell ref="K97:M97"/>
    <mergeCell ref="A204:I204"/>
    <mergeCell ref="K204:L204"/>
    <mergeCell ref="B193:C193"/>
    <mergeCell ref="B194:C194"/>
    <mergeCell ref="B195:C195"/>
    <mergeCell ref="B196:C196"/>
    <mergeCell ref="A197:N197"/>
    <mergeCell ref="C192:I192"/>
    <mergeCell ref="D193:I193"/>
    <mergeCell ref="D194:I194"/>
    <mergeCell ref="D195:I195"/>
    <mergeCell ref="D196:I196"/>
    <mergeCell ref="K192:M192"/>
    <mergeCell ref="K193:M193"/>
    <mergeCell ref="K194:M194"/>
    <mergeCell ref="K195:M195"/>
    <mergeCell ref="K196:M196"/>
    <mergeCell ref="C199:I199"/>
    <mergeCell ref="C200:I200"/>
    <mergeCell ref="K198:M198"/>
    <mergeCell ref="K199:M199"/>
    <mergeCell ref="K200:M200"/>
    <mergeCell ref="A169:I169"/>
    <mergeCell ref="K202:M202"/>
    <mergeCell ref="A203:I203"/>
    <mergeCell ref="K203:L203"/>
    <mergeCell ref="K66:M66"/>
    <mergeCell ref="A67:I67"/>
    <mergeCell ref="K67:L67"/>
    <mergeCell ref="K100:M100"/>
    <mergeCell ref="K101:L101"/>
    <mergeCell ref="A101:I101"/>
    <mergeCell ref="K134:M134"/>
    <mergeCell ref="K135:L135"/>
    <mergeCell ref="A135:I135"/>
    <mergeCell ref="C198:I198"/>
    <mergeCell ref="K165:M165"/>
    <mergeCell ref="A191:N191"/>
    <mergeCell ref="K190:L190"/>
    <mergeCell ref="A201:N201"/>
    <mergeCell ref="A202:I202"/>
    <mergeCell ref="K98:M98"/>
    <mergeCell ref="A102:I102"/>
    <mergeCell ref="K166:M166"/>
    <mergeCell ref="G86:H86"/>
    <mergeCell ref="G115:H115"/>
  </mergeCells>
  <dataValidations count="1">
    <dataValidation type="list" allowBlank="1" showDropDown="1" showInputMessage="1" showErrorMessage="1" sqref="C14:C18" xr:uid="{F5B1FDEB-5556-4313-A011-7E3BF24B8551}">
      <formula1>$A$12:$A$47</formula1>
    </dataValidation>
  </dataValidations>
  <printOptions horizontalCentered="1"/>
  <pageMargins left="0.7" right="0.7" top="0.75" bottom="0.75" header="0.3" footer="0.3"/>
  <pageSetup scale="85" orientation="landscape" r:id="rId1"/>
  <rowBreaks count="5" manualBreakCount="5">
    <brk id="35" max="13" man="1"/>
    <brk id="69" max="13" man="1"/>
    <brk id="103" max="13" man="1"/>
    <brk id="137" max="13" man="1"/>
    <brk id="171" max="13" man="1"/>
  </rowBreaks>
  <colBreaks count="1" manualBreakCount="1">
    <brk id="14" max="1048575" man="1"/>
  </colBreaks>
  <ignoredErrors>
    <ignoredError sqref="N29:N30 N63:N64 N97:N98 N131:N132 A182:N182 A201:N201 I150:I154 F150:F154 I140:I145 A139:F139 A148:N148 A145:F145 J140:N145 A150:E154 G154 J150:N154 I116:I120 I106:I111 A105:F105 A114:N114 A111:F111 J106:N111 A120:G120 J116:N120 A46:N46 B14 B4 B15:B18 B5:B9 I14:I18 F14:F18 I4:I9 A3:F3 A12:N12 A4 J4:N9 A14 G18 J14:N18 A5:A9 D9:F9 A15:A18 D15:E18 D4:F4 D14:E14 B82 B72 I82:I86 F82:F86 B83:B86 I72:I77 B73:B77 A71:F71 A80:N80 A73:A77 D77:F77 A72 J72:N72 J73:N77 A83:A86 D83:E86 A82 G82 G86 J82:N82 J83:N86 D72:F72 D82:E82 A13:C13 E13:G13 A52:F52 A47:C47 E47:G47 A81:C81 E81:G81 A115:C115 E115:G115 A149:C149 E149:G149 I3:M3 D5:F5 D6:F6 D7:F7 D8:F8 A10 A11:K11 M11:N11 I13:M13 G14 G15 G16 G17 A37:F37 I37:M37 A38:F38 I38:N38 A39:F39 I39:N39 A40:F40 I40:N40 A41:F41 I41:N41 A42:F42 I42:N42 A43:F43 I43:N43 A44 A45:K45 M45:N45 I47:M47 A48:G48 I48:N48 A49:G49 I49:N49 A50:G50 I50:N50 A51:G51 I51:N51 I52:N52 I71:M71 D73:F73 D74:F74 D75:F75 D76:F76 A79:K79 M79:N79 I81:M81 G83 I105:M105 A106:F106 A107:F107 A108:F108 A109:F109 A110:F110 A112 I115:M115 A116:G116 A117:G117 A118:G118 A119:G119 A113:K113 M113:N113 I139:M139 A140:F140 A141:F141 A142:F142 A143:F143 A144:F144 A146 A147:K147 M147:N147 I149:M149 G150 G151 G152 G153 N165:N166 A173:F173 J173 A174:F174 J174:K174 A175:F175 J175:K175 A176:F176 J176:K176 A177:F177 J177:K177 A178:F178 J178:K178 A179:F179 J179:K179 M174:N174 M173 M175:N175 M176:N176 M177:N177 M178:N178 M179:N179 A180 A181:J181 M181:N181 A188:D188 A183:D183 F183:G183 A184:D184 F184:G184 A185:D185 F185:G185 A186:D186 F186:G186 A187:D187 F187:G187 F188:G188 J183:K183 J184:K184 J185:K185 J186:K186 J187:K187 J188:K188 M183 M184:N184 M185:N185 M186:N186 M187:N187 M188:N188 A198:C198 J198:K198 A199:C199 J199 A200:C200 J200:K200 N199 N200 C4:C9 C14:C18 C72:C77 C82:C86" unlockedFormula="1"/>
  </ignoredErrors>
  <extLst>
    <ext xmlns:x14="http://schemas.microsoft.com/office/spreadsheetml/2009/9/main" uri="{CCE6A557-97BC-4b89-ADB6-D9C93CAAB3DF}">
      <x14:dataValidations xmlns:xm="http://schemas.microsoft.com/office/excel/2006/main" count="2">
        <x14:dataValidation type="list" allowBlank="1" showDropDown="1" showInputMessage="1" showErrorMessage="1" xr:uid="{77142D6B-5E34-40F6-9278-CAFD28F295A8}">
          <x14:formula1>
            <xm:f>Lists!$A$8:$A$18</xm:f>
          </x14:formula1>
          <xm:sqref>C82:C86</xm:sqref>
        </x14:dataValidation>
        <x14:dataValidation type="list" allowBlank="1" showDropDown="1" showInputMessage="1" showErrorMessage="1" xr:uid="{549C54ED-0EC3-4A57-BA73-6E8C1F688297}">
          <x14:formula1>
            <xm:f>Lists!$A$2:$A$3</xm:f>
          </x14:formula1>
          <xm:sqref>C72:C77 C4:C9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autoPageBreaks="0" fitToPage="1"/>
  </sheetPr>
  <dimension ref="A1:AE65"/>
  <sheetViews>
    <sheetView zoomScale="145" zoomScaleNormal="145" zoomScaleSheetLayoutView="90" workbookViewId="0">
      <selection activeCell="C2" sqref="C2:H2"/>
    </sheetView>
  </sheetViews>
  <sheetFormatPr defaultRowHeight="12.75" x14ac:dyDescent="0.2"/>
  <cols>
    <col min="1" max="1" width="10" customWidth="1"/>
    <col min="2" max="2" width="13.28515625" bestFit="1" customWidth="1"/>
    <col min="3" max="3" width="14" customWidth="1"/>
    <col min="4" max="4" width="6.7109375" customWidth="1"/>
    <col min="5" max="5" width="20.42578125" customWidth="1"/>
    <col min="6" max="6" width="6.28515625" customWidth="1"/>
    <col min="7" max="7" width="12.28515625" customWidth="1"/>
    <col min="8" max="8" width="6.7109375" customWidth="1"/>
    <col min="9" max="9" width="10.5703125" customWidth="1"/>
    <col min="10" max="10" width="11.28515625" style="7" customWidth="1"/>
    <col min="11" max="11" width="11.7109375" style="8" customWidth="1"/>
    <col min="12" max="13" width="12.7109375" style="8" customWidth="1"/>
    <col min="14" max="14" width="12" style="8" customWidth="1"/>
    <col min="15" max="15" width="10.5703125" customWidth="1"/>
    <col min="16" max="16" width="3.7109375" customWidth="1"/>
    <col min="18" max="18" width="16.42578125" customWidth="1"/>
    <col min="19" max="19" width="11.28515625" customWidth="1"/>
    <col min="20" max="20" width="6.5703125" customWidth="1"/>
    <col min="21" max="21" width="11.42578125" customWidth="1"/>
    <col min="23" max="23" width="12.28515625" customWidth="1"/>
    <col min="24" max="24" width="10.28515625" customWidth="1"/>
    <col min="25" max="25" width="12.7109375" customWidth="1"/>
    <col min="26" max="26" width="10.7109375" customWidth="1"/>
    <col min="27" max="27" width="10.28515625" customWidth="1"/>
    <col min="28" max="28" width="10.7109375" customWidth="1"/>
    <col min="29" max="29" width="10.28515625" customWidth="1"/>
    <col min="30" max="31" width="11" customWidth="1"/>
  </cols>
  <sheetData>
    <row r="1" spans="1:31" ht="15.75" customHeight="1" x14ac:dyDescent="0.2">
      <c r="A1" s="22" t="s">
        <v>94</v>
      </c>
      <c r="B1" s="23"/>
      <c r="C1" s="17" t="s">
        <v>30</v>
      </c>
      <c r="D1" s="18"/>
      <c r="E1" s="18"/>
      <c r="F1" s="178"/>
      <c r="G1" s="19"/>
      <c r="H1" s="19" t="s">
        <v>273</v>
      </c>
      <c r="I1" s="19"/>
      <c r="J1" s="24"/>
      <c r="K1" s="25"/>
      <c r="L1" s="240" t="s">
        <v>272</v>
      </c>
      <c r="M1" s="239"/>
      <c r="N1" s="25"/>
      <c r="O1" s="26"/>
      <c r="P1" s="450"/>
      <c r="Q1" s="22" t="s">
        <v>99</v>
      </c>
      <c r="R1" s="23"/>
      <c r="S1" s="17" t="s">
        <v>30</v>
      </c>
      <c r="T1" s="18"/>
      <c r="U1" s="18"/>
      <c r="V1" s="178"/>
      <c r="W1" s="19"/>
      <c r="X1" s="19" t="s">
        <v>274</v>
      </c>
      <c r="Y1" s="19"/>
      <c r="Z1" s="24"/>
      <c r="AA1" s="25"/>
      <c r="AB1" s="240" t="s">
        <v>272</v>
      </c>
      <c r="AC1" s="26"/>
      <c r="AD1" s="178"/>
      <c r="AE1" s="178"/>
    </row>
    <row r="2" spans="1:31" ht="13.5" customHeight="1" x14ac:dyDescent="0.2">
      <c r="A2" s="27" t="s">
        <v>31</v>
      </c>
      <c r="B2" s="28" t="s">
        <v>38</v>
      </c>
      <c r="C2" s="439" t="s">
        <v>97</v>
      </c>
      <c r="D2" s="439"/>
      <c r="E2" s="439"/>
      <c r="F2" s="439"/>
      <c r="G2" s="439"/>
      <c r="H2" s="439"/>
      <c r="I2" s="445" t="s">
        <v>98</v>
      </c>
      <c r="J2" s="446" t="s">
        <v>170</v>
      </c>
      <c r="K2" s="435" t="s">
        <v>61</v>
      </c>
      <c r="L2" s="435" t="s">
        <v>62</v>
      </c>
      <c r="M2" s="435" t="s">
        <v>107</v>
      </c>
      <c r="N2" s="435" t="s">
        <v>108</v>
      </c>
      <c r="O2" s="435" t="s">
        <v>63</v>
      </c>
      <c r="P2" s="450"/>
      <c r="Q2" s="27" t="s">
        <v>124</v>
      </c>
      <c r="R2" s="28" t="s">
        <v>38</v>
      </c>
      <c r="S2" s="439" t="s">
        <v>97</v>
      </c>
      <c r="T2" s="439"/>
      <c r="U2" s="439"/>
      <c r="V2" s="439"/>
      <c r="W2" s="439"/>
      <c r="X2" s="439"/>
      <c r="Y2" s="445" t="s">
        <v>98</v>
      </c>
      <c r="Z2" s="446" t="s">
        <v>170</v>
      </c>
      <c r="AA2" s="435" t="s">
        <v>61</v>
      </c>
      <c r="AB2" s="435" t="s">
        <v>62</v>
      </c>
      <c r="AC2" s="435" t="s">
        <v>107</v>
      </c>
      <c r="AD2" s="435" t="s">
        <v>108</v>
      </c>
      <c r="AE2" s="435" t="s">
        <v>63</v>
      </c>
    </row>
    <row r="3" spans="1:31" x14ac:dyDescent="0.2">
      <c r="A3" s="436"/>
      <c r="B3" s="28" t="s">
        <v>71</v>
      </c>
      <c r="C3" s="40" t="s">
        <v>95</v>
      </c>
      <c r="D3" s="40"/>
      <c r="E3" s="40"/>
      <c r="F3" s="48" t="s">
        <v>118</v>
      </c>
      <c r="G3" s="47"/>
      <c r="H3" s="40" t="s">
        <v>119</v>
      </c>
      <c r="I3" s="445"/>
      <c r="J3" s="446"/>
      <c r="K3" s="435"/>
      <c r="L3" s="435"/>
      <c r="M3" s="435"/>
      <c r="N3" s="435"/>
      <c r="O3" s="435"/>
      <c r="P3" s="450"/>
      <c r="Q3" s="436"/>
      <c r="R3" s="28" t="s">
        <v>71</v>
      </c>
      <c r="S3" s="451" t="s">
        <v>95</v>
      </c>
      <c r="T3" s="452"/>
      <c r="U3" s="452"/>
      <c r="V3" s="452"/>
      <c r="W3" s="452"/>
      <c r="X3" s="453"/>
      <c r="Y3" s="445"/>
      <c r="Z3" s="446"/>
      <c r="AA3" s="435"/>
      <c r="AB3" s="435"/>
      <c r="AC3" s="435"/>
      <c r="AD3" s="435"/>
      <c r="AE3" s="435"/>
    </row>
    <row r="4" spans="1:31" x14ac:dyDescent="0.2">
      <c r="A4" s="437"/>
      <c r="B4" s="28" t="s">
        <v>39</v>
      </c>
      <c r="C4" s="439" t="s">
        <v>96</v>
      </c>
      <c r="D4" s="439"/>
      <c r="E4" s="439"/>
      <c r="F4" s="439"/>
      <c r="G4" s="439"/>
      <c r="H4" s="439"/>
      <c r="I4" s="445"/>
      <c r="J4" s="446"/>
      <c r="K4" s="435"/>
      <c r="L4" s="435"/>
      <c r="M4" s="435"/>
      <c r="N4" s="435"/>
      <c r="O4" s="435"/>
      <c r="P4" s="450"/>
      <c r="Q4" s="437"/>
      <c r="R4" s="28" t="s">
        <v>39</v>
      </c>
      <c r="S4" s="439" t="s">
        <v>96</v>
      </c>
      <c r="T4" s="439"/>
      <c r="U4" s="439"/>
      <c r="V4" s="439"/>
      <c r="W4" s="439"/>
      <c r="X4" s="439"/>
      <c r="Y4" s="445"/>
      <c r="Z4" s="446"/>
      <c r="AA4" s="435"/>
      <c r="AB4" s="435"/>
      <c r="AC4" s="435"/>
      <c r="AD4" s="435"/>
      <c r="AE4" s="435"/>
    </row>
    <row r="5" spans="1:31" x14ac:dyDescent="0.2">
      <c r="A5" s="437"/>
      <c r="B5" s="28" t="s">
        <v>32</v>
      </c>
      <c r="C5" s="21" t="s">
        <v>50</v>
      </c>
      <c r="D5" s="20">
        <v>0</v>
      </c>
      <c r="E5" s="21" t="s">
        <v>77</v>
      </c>
      <c r="F5" s="20">
        <v>0</v>
      </c>
      <c r="G5" s="21" t="s">
        <v>58</v>
      </c>
      <c r="H5" s="20">
        <v>0</v>
      </c>
      <c r="I5" s="20">
        <v>1</v>
      </c>
      <c r="J5" s="29">
        <f>IF(I5=1,SUM(D5*F5*H5),IF(I5="ALL2YRS",SUM(D5*F5*H5),IF(I5="ALL3YRS",SUM(D5*F5*H5),IF(I5="ALL4YRS",SUM(D5*F5*H5),IF(I5="ALL5YRS",SUM(D5*F5*H5),0)))))</f>
        <v>0</v>
      </c>
      <c r="K5" s="30">
        <f>IF(I5=2,SUM(D5*F5*H5),IF(I5="ALL2YRS",SUM(D5*F5*H5),IF(I5="ALL3YRS",SUM(D5*F5*H5),IF(I5="ALL4YRS",SUM(D5*F5*H5),IF(I5="ALL5YRS",SUM(D5*F5*H5),0)))))</f>
        <v>0</v>
      </c>
      <c r="L5" s="30">
        <f>IF(I5=3,SUM(D5*F5*H5),IF(I5="ALL3YRS",SUM(D5*F5*H5),IF(I5="ALL4YRS",SUM(D5*F5*H5),IF(I5="ALL5YRS",SUM(D5*F5*H5),0))))</f>
        <v>0</v>
      </c>
      <c r="M5" s="30">
        <f>IF(I5=4,SUM(D5*F5*H5),IF(I5="ALL4YRS",SUM(D5*F5*H5),IF(I5="ALL5YRS",SUM(D5*F5*H5),0)))</f>
        <v>0</v>
      </c>
      <c r="N5" s="30">
        <f>IF(I5=5,SUM(D5*F5*H5),IF(I5="ALL5YRS",SUM(D5*F5*H5),0))</f>
        <v>0</v>
      </c>
      <c r="O5" s="31">
        <f>SUMPRODUCT(ROUND(J5:N5,0))</f>
        <v>0</v>
      </c>
      <c r="P5" s="450"/>
      <c r="Q5" s="437"/>
      <c r="R5" s="28" t="s">
        <v>32</v>
      </c>
      <c r="S5" s="21" t="s">
        <v>50</v>
      </c>
      <c r="T5" s="20"/>
      <c r="U5" s="21" t="s">
        <v>77</v>
      </c>
      <c r="V5" s="20"/>
      <c r="W5" s="21" t="s">
        <v>58</v>
      </c>
      <c r="X5" s="20"/>
      <c r="Y5" s="20">
        <v>1</v>
      </c>
      <c r="Z5" s="29">
        <f>IF(Y5=1,SUM(T5*V5*X5),IF(Y5="ALL2YRS",SUM(T5*V5*X5),IF(Y5="ALL3YRS",SUM(T5*V5*X5),IF(Y5="ALL4YRS",SUM(T5*V5*X5),IF(Y5="ALL5YRS",SUM(T5*V5*X5),0)))))</f>
        <v>0</v>
      </c>
      <c r="AA5" s="30">
        <f>IF(Y5=2,SUM(T5*V5*X5),IF(Y5="ALL2YRS",SUM(T5*V5*X5),IF(Y5="ALL3YRS",SUM(T5*V5*X5),IF(Y5="ALL4YRS",SUM(T5*V5*X5),IF(Y5="ALL5YRS",SUM(T5*V5*X5),0)))))</f>
        <v>0</v>
      </c>
      <c r="AB5" s="30">
        <f>IF(Y5=3,SUM(T5*V5*X5),IF(Y5="ALL3YRS",SUM(T5*V5*X5),IF(Y5="ALL4YRS",SUM(T5*V5*X5),IF(Y5="ALL5YRS",SUM(T5*V5*X5),0))))</f>
        <v>0</v>
      </c>
      <c r="AC5" s="30">
        <f>IF(Y5=4,SUM(T5*V5*X5),IF(Y5="ALL4YRS",SUM(T5*V5*X5),IF(Y5="ALL5YRS",SUM(T5*V5*X5),0)))</f>
        <v>0</v>
      </c>
      <c r="AD5" s="30">
        <f>IF(Y5=5,SUM(T5*V5*X5),IF(Y5="ALL5YRS",SUM(T5*V5*X5),0))</f>
        <v>0</v>
      </c>
      <c r="AE5" s="31">
        <f>SUMPRODUCT(ROUND(Z5:AD5,0))</f>
        <v>0</v>
      </c>
    </row>
    <row r="6" spans="1:31" x14ac:dyDescent="0.2">
      <c r="A6" s="437"/>
      <c r="B6" s="28" t="s">
        <v>40</v>
      </c>
      <c r="C6" s="21" t="s">
        <v>53</v>
      </c>
      <c r="D6" s="20">
        <v>0</v>
      </c>
      <c r="E6" s="21" t="s">
        <v>51</v>
      </c>
      <c r="F6" s="20">
        <v>0</v>
      </c>
      <c r="G6" s="21" t="s">
        <v>52</v>
      </c>
      <c r="H6" s="20">
        <v>0</v>
      </c>
      <c r="I6" s="20">
        <v>1</v>
      </c>
      <c r="J6" s="29">
        <f t="shared" ref="J6:J9" si="0">IF(I6=1,SUM(D6*F6*H6),IF(I6="ALL2YRS",SUM(D6*F6*H6),IF(I6="ALL3YRS",SUM(D6*F6*H6),IF(I6="ALL4YRS",SUM(D6*F6*H6),IF(I6="ALL5YRS",SUM(D6*F6*H6),0)))))</f>
        <v>0</v>
      </c>
      <c r="K6" s="30">
        <f t="shared" ref="K6:K9" si="1">IF(I6=2,SUM(D6*F6*H6),IF(I6="ALL2YRS",SUM(D6*F6*H6),IF(I6="ALL3YRS",SUM(D6*F6*H6),IF(I6="ALL4YRS",SUM(D6*F6*H6),IF(I6="ALL5YRS",SUM(D6*F6*H6),0)))))</f>
        <v>0</v>
      </c>
      <c r="L6" s="30">
        <f t="shared" ref="L6:L9" si="2">IF(I6=3,SUM(D6*F6*H6),IF(I6="ALL3YRS",SUM(D6*F6*H6),IF(I6="ALL4YRS",SUM(D6*F6*H6),IF(I6="ALL5YRS",SUM(D6*F6*H6),0))))</f>
        <v>0</v>
      </c>
      <c r="M6" s="30">
        <f t="shared" ref="M6:M9" si="3">IF(I6=4,SUM(D6*F6*H6),IF(I6="ALL4YRS",SUM(D6*F6*H6),IF(I6="ALL5YRS",SUM(D6*F6*H6),0)))</f>
        <v>0</v>
      </c>
      <c r="N6" s="30">
        <f t="shared" ref="N6:N9" si="4">IF(I6=5,SUM(D6*F6*H6),IF(I6="ALL5YRS",SUM(D6*F6*H6),0))</f>
        <v>0</v>
      </c>
      <c r="O6" s="31">
        <f t="shared" ref="O6:O11" si="5">SUMPRODUCT(ROUND(J6:N6,0))</f>
        <v>0</v>
      </c>
      <c r="P6" s="450"/>
      <c r="Q6" s="437"/>
      <c r="R6" s="28" t="s">
        <v>40</v>
      </c>
      <c r="S6" s="21" t="s">
        <v>53</v>
      </c>
      <c r="T6" s="20"/>
      <c r="U6" s="21" t="s">
        <v>51</v>
      </c>
      <c r="V6" s="20"/>
      <c r="W6" s="21" t="s">
        <v>52</v>
      </c>
      <c r="X6" s="20"/>
      <c r="Y6" s="20">
        <v>1</v>
      </c>
      <c r="Z6" s="29">
        <f t="shared" ref="Z6:Z9" si="6">IF(Y6=1,SUM(T6*V6*X6),IF(Y6="ALL2YRS",SUM(T6*V6*X6),IF(Y6="ALL3YRS",SUM(T6*V6*X6),IF(Y6="ALL4YRS",SUM(T6*V6*X6),IF(Y6="ALL5YRS",SUM(T6*V6*X6),0)))))</f>
        <v>0</v>
      </c>
      <c r="AA6" s="30">
        <f t="shared" ref="AA6:AA9" si="7">IF(Y6=2,SUM(T6*V6*X6),IF(Y6="ALL2YRS",SUM(T6*V6*X6),IF(Y6="ALL3YRS",SUM(T6*V6*X6),IF(Y6="ALL4YRS",SUM(T6*V6*X6),IF(Y6="ALL5YRS",SUM(T6*V6*X6),0)))))</f>
        <v>0</v>
      </c>
      <c r="AB6" s="30">
        <f t="shared" ref="AB6:AB9" si="8">IF(Y6=3,SUM(T6*V6*X6),IF(Y6="ALL3YRS",SUM(T6*V6*X6),IF(Y6="ALL4YRS",SUM(T6*V6*X6),IF(Y6="ALL5YRS",SUM(T6*V6*X6),0))))</f>
        <v>0</v>
      </c>
      <c r="AC6" s="30">
        <f t="shared" ref="AC6:AC9" si="9">IF(Y6=4,SUM(T6*V6*X6),IF(Y6="ALL4YRS",SUM(T6*V6*X6),IF(Y6="ALL5YRS",SUM(T6*V6*X6),0)))</f>
        <v>0</v>
      </c>
      <c r="AD6" s="30">
        <f t="shared" ref="AD6:AD9" si="10">IF(Y6=5,SUM(T6*V6*X6),IF(Y6="ALL5YRS",SUM(T6*V6*X6),0))</f>
        <v>0</v>
      </c>
      <c r="AE6" s="31">
        <f t="shared" ref="AE6:AE11" si="11">SUMPRODUCT(ROUND(Z6:AD6,0))</f>
        <v>0</v>
      </c>
    </row>
    <row r="7" spans="1:31" x14ac:dyDescent="0.2">
      <c r="A7" s="437"/>
      <c r="B7" s="28" t="s">
        <v>33</v>
      </c>
      <c r="C7" s="21" t="s">
        <v>53</v>
      </c>
      <c r="D7" s="20">
        <v>0</v>
      </c>
      <c r="E7" s="21" t="s">
        <v>54</v>
      </c>
      <c r="F7" s="20">
        <v>0</v>
      </c>
      <c r="G7" s="21" t="s">
        <v>55</v>
      </c>
      <c r="H7" s="20">
        <v>0</v>
      </c>
      <c r="I7" s="20">
        <v>1</v>
      </c>
      <c r="J7" s="29">
        <f t="shared" si="0"/>
        <v>0</v>
      </c>
      <c r="K7" s="30">
        <f t="shared" si="1"/>
        <v>0</v>
      </c>
      <c r="L7" s="30">
        <f t="shared" si="2"/>
        <v>0</v>
      </c>
      <c r="M7" s="30">
        <f t="shared" si="3"/>
        <v>0</v>
      </c>
      <c r="N7" s="30">
        <f t="shared" si="4"/>
        <v>0</v>
      </c>
      <c r="O7" s="31">
        <f t="shared" si="5"/>
        <v>0</v>
      </c>
      <c r="P7" s="450"/>
      <c r="Q7" s="437"/>
      <c r="R7" s="28" t="s">
        <v>33</v>
      </c>
      <c r="S7" s="21" t="s">
        <v>53</v>
      </c>
      <c r="T7" s="20"/>
      <c r="U7" s="21" t="s">
        <v>54</v>
      </c>
      <c r="V7" s="20"/>
      <c r="W7" s="21" t="s">
        <v>55</v>
      </c>
      <c r="X7" s="20"/>
      <c r="Y7" s="20">
        <v>1</v>
      </c>
      <c r="Z7" s="29">
        <f t="shared" si="6"/>
        <v>0</v>
      </c>
      <c r="AA7" s="30">
        <f t="shared" si="7"/>
        <v>0</v>
      </c>
      <c r="AB7" s="30">
        <f t="shared" si="8"/>
        <v>0</v>
      </c>
      <c r="AC7" s="30">
        <f t="shared" si="9"/>
        <v>0</v>
      </c>
      <c r="AD7" s="30">
        <f t="shared" si="10"/>
        <v>0</v>
      </c>
      <c r="AE7" s="31">
        <f t="shared" si="11"/>
        <v>0</v>
      </c>
    </row>
    <row r="8" spans="1:31" x14ac:dyDescent="0.2">
      <c r="A8" s="437"/>
      <c r="B8" s="28" t="s">
        <v>67</v>
      </c>
      <c r="C8" s="20" t="s">
        <v>174</v>
      </c>
      <c r="D8" s="21">
        <f>VLOOKUP(C8,Table3[#All],3,FALSE)</f>
        <v>0</v>
      </c>
      <c r="E8" s="21" t="s">
        <v>54</v>
      </c>
      <c r="F8" s="20"/>
      <c r="G8" s="21" t="s">
        <v>58</v>
      </c>
      <c r="H8" s="20"/>
      <c r="I8" s="20">
        <v>1</v>
      </c>
      <c r="J8" s="29">
        <f t="shared" si="0"/>
        <v>0</v>
      </c>
      <c r="K8" s="30">
        <f t="shared" si="1"/>
        <v>0</v>
      </c>
      <c r="L8" s="30">
        <f t="shared" si="2"/>
        <v>0</v>
      </c>
      <c r="M8" s="30">
        <f t="shared" si="3"/>
        <v>0</v>
      </c>
      <c r="N8" s="30">
        <f t="shared" si="4"/>
        <v>0</v>
      </c>
      <c r="O8" s="31">
        <f t="shared" si="5"/>
        <v>0</v>
      </c>
      <c r="P8" s="450"/>
      <c r="Q8" s="437"/>
      <c r="R8" s="28" t="s">
        <v>67</v>
      </c>
      <c r="S8" s="20" t="s">
        <v>174</v>
      </c>
      <c r="T8" s="21">
        <f>VLOOKUP(S8,Table3[#All],3,FALSE)</f>
        <v>0</v>
      </c>
      <c r="U8" s="21" t="s">
        <v>54</v>
      </c>
      <c r="V8" s="20"/>
      <c r="W8" s="21" t="s">
        <v>58</v>
      </c>
      <c r="X8" s="20"/>
      <c r="Y8" s="20">
        <v>1</v>
      </c>
      <c r="Z8" s="29">
        <f t="shared" si="6"/>
        <v>0</v>
      </c>
      <c r="AA8" s="30">
        <f t="shared" si="7"/>
        <v>0</v>
      </c>
      <c r="AB8" s="30">
        <f t="shared" si="8"/>
        <v>0</v>
      </c>
      <c r="AC8" s="30">
        <f t="shared" si="9"/>
        <v>0</v>
      </c>
      <c r="AD8" s="30">
        <f t="shared" si="10"/>
        <v>0</v>
      </c>
      <c r="AE8" s="31">
        <f t="shared" si="11"/>
        <v>0</v>
      </c>
    </row>
    <row r="9" spans="1:31" x14ac:dyDescent="0.2">
      <c r="A9" s="437"/>
      <c r="B9" s="28" t="s">
        <v>68</v>
      </c>
      <c r="C9" s="21" t="s">
        <v>58</v>
      </c>
      <c r="D9" s="20"/>
      <c r="E9" s="21" t="s">
        <v>65</v>
      </c>
      <c r="F9" s="20"/>
      <c r="G9" s="21" t="s">
        <v>42</v>
      </c>
      <c r="H9" s="21">
        <f>VLOOKUP(C8,Table3[#All],2,FALSE)</f>
        <v>0.36249999999999999</v>
      </c>
      <c r="I9" s="20">
        <v>1</v>
      </c>
      <c r="J9" s="29">
        <f t="shared" si="0"/>
        <v>0</v>
      </c>
      <c r="K9" s="30">
        <f t="shared" si="1"/>
        <v>0</v>
      </c>
      <c r="L9" s="30">
        <f t="shared" si="2"/>
        <v>0</v>
      </c>
      <c r="M9" s="30">
        <f t="shared" si="3"/>
        <v>0</v>
      </c>
      <c r="N9" s="30">
        <f t="shared" si="4"/>
        <v>0</v>
      </c>
      <c r="O9" s="31">
        <f t="shared" si="5"/>
        <v>0</v>
      </c>
      <c r="P9" s="450"/>
      <c r="Q9" s="437"/>
      <c r="R9" s="28" t="s">
        <v>68</v>
      </c>
      <c r="S9" s="21" t="s">
        <v>58</v>
      </c>
      <c r="T9" s="20"/>
      <c r="U9" s="21" t="s">
        <v>65</v>
      </c>
      <c r="V9" s="20"/>
      <c r="W9" s="21" t="s">
        <v>42</v>
      </c>
      <c r="X9" s="21">
        <f>VLOOKUP(S8,Table3[#All],2,FALSE)</f>
        <v>0.36249999999999999</v>
      </c>
      <c r="Y9" s="20">
        <v>1</v>
      </c>
      <c r="Z9" s="29">
        <f t="shared" si="6"/>
        <v>0</v>
      </c>
      <c r="AA9" s="30">
        <f t="shared" si="7"/>
        <v>0</v>
      </c>
      <c r="AB9" s="30">
        <f t="shared" si="8"/>
        <v>0</v>
      </c>
      <c r="AC9" s="30">
        <f t="shared" si="9"/>
        <v>0</v>
      </c>
      <c r="AD9" s="30">
        <f t="shared" si="10"/>
        <v>0</v>
      </c>
      <c r="AE9" s="31">
        <f t="shared" si="11"/>
        <v>0</v>
      </c>
    </row>
    <row r="10" spans="1:31" x14ac:dyDescent="0.2">
      <c r="A10" s="437"/>
      <c r="B10" s="28" t="s">
        <v>56</v>
      </c>
      <c r="C10" s="21" t="s">
        <v>50</v>
      </c>
      <c r="D10" s="20"/>
      <c r="E10" s="21" t="s">
        <v>17</v>
      </c>
      <c r="F10" s="20"/>
      <c r="G10" s="443"/>
      <c r="H10" s="444"/>
      <c r="I10" s="20">
        <v>1</v>
      </c>
      <c r="J10" s="29">
        <f>IF(I10=1,SUM(D10*F10),IF(I10="ALL2YRS",SUM(D10*F10),IF(I10="ALL3YRS",SUM(D10*F10),IF(I10="ALL4YRS",SUM(D10*F10),IF(I10="ALL5YRS",SUM(D10*F10),0)))))</f>
        <v>0</v>
      </c>
      <c r="K10" s="30">
        <f>IF(I10=2,SUM(D10*F10),IF(I10="ALL2YRS",SUM(D10*F10),IF(I10="ALL3YRS",SUM(D10*F10),IF(I10="ALL4YRS",SUM(D10*F10),IF(I10="ALL5YRS",SUM(D10*F10),0)))))</f>
        <v>0</v>
      </c>
      <c r="L10" s="30">
        <f>IF(I10=3,SUM(D10*F10),IF(I10="ALL3YRS",SUM(D10*F10),IF(I10="ALL4YRS",SUM(D10*F10),IF(I10="ALL5YRS",SUM(D10*F10),0))))</f>
        <v>0</v>
      </c>
      <c r="M10" s="30">
        <f>IF(I10=4,SUM(D10*F10),IF(I10="ALL4YRS",SUM(D10*F10),IF(I10="ALL5YRS",SUM(D10*F10),0)))</f>
        <v>0</v>
      </c>
      <c r="N10" s="30">
        <f>IF(I10=5,SUM(D10*F10),IF(I10="ALL5YRS",SUM(D10*F10),0))</f>
        <v>0</v>
      </c>
      <c r="O10" s="31">
        <f t="shared" si="5"/>
        <v>0</v>
      </c>
      <c r="P10" s="450"/>
      <c r="Q10" s="437"/>
      <c r="R10" s="28" t="s">
        <v>56</v>
      </c>
      <c r="S10" s="21" t="s">
        <v>50</v>
      </c>
      <c r="T10" s="20"/>
      <c r="U10" s="21" t="s">
        <v>17</v>
      </c>
      <c r="V10" s="20"/>
      <c r="W10" s="443"/>
      <c r="X10" s="444"/>
      <c r="Y10" s="20">
        <v>1</v>
      </c>
      <c r="Z10" s="29">
        <f>IF(Y10=1,SUM(T10*V10),IF(Y10="ALL2YRS",SUM(T10*V10),IF(Y10="ALL3YRS",SUM(T10*V10),IF(Y10="ALL4YRS",SUM(T10*V10),IF(Y10="ALL5YRS",SUM(T10*V10),0)))))</f>
        <v>0</v>
      </c>
      <c r="AA10" s="30">
        <f>IF(Y10=2,SUM(T10*V10),IF(Y10="ALL2YRS",SUM(T10*V10),IF(Y10="ALL3YRS",SUM(T10*V10),IF(Y10="ALL4YRS",SUM(T10*V10),IF(Y10="ALL5YRS",SUM(T10*V10),0)))))</f>
        <v>0</v>
      </c>
      <c r="AB10" s="30">
        <f>IF(Y10=3,SUM(T10*V10),IF(Y10="ALL3YRS",SUM(T10*V10),IF(Y10="ALL4YRS",SUM(T10*V10),IF(Y10="ALL5YRS",SUM(T10*V10),0))))</f>
        <v>0</v>
      </c>
      <c r="AC10" s="30">
        <f>IF(Y10=4,SUM(T10*V10),IF(Y10="ALL4YRS",SUM(T10*V10),IF(Y10="ALL5YRS",SUM(T10*V10),0)))</f>
        <v>0</v>
      </c>
      <c r="AD10" s="30">
        <f>IF(Y10=5,SUM(T10*V10),IF(Y10="ALL5YRS",SUM(T10*V10),0))</f>
        <v>0</v>
      </c>
      <c r="AE10" s="31">
        <f t="shared" si="11"/>
        <v>0</v>
      </c>
    </row>
    <row r="11" spans="1:31" x14ac:dyDescent="0.2">
      <c r="A11" s="438"/>
      <c r="B11" s="28" t="s">
        <v>57</v>
      </c>
      <c r="C11" s="440" t="s">
        <v>66</v>
      </c>
      <c r="D11" s="441"/>
      <c r="E11" s="441"/>
      <c r="F11" s="442"/>
      <c r="G11" s="21" t="s">
        <v>127</v>
      </c>
      <c r="H11" s="20">
        <v>0</v>
      </c>
      <c r="I11" s="20">
        <v>1</v>
      </c>
      <c r="J11" s="29">
        <f>IF(I11=1,SUM(H11),IF(I11="ALL2YRS",SUM(H11),IF(I11="ALL3YRS",SUM(H11),IF(I11="ALL4YRS",SUM(H11),IF(I11="ALL5YRS",SUM(H11),0)))))</f>
        <v>0</v>
      </c>
      <c r="K11" s="30">
        <f>IF(I11=2,SUM(H11),IF(I11="ALL2YRS",SUM(H11),IF(I11="ALL3YRS",SUM(H11),IF(I11="ALL4YRS",SUM(H11),IF(I11="ALL5YRS",SUM(H11),0)))))</f>
        <v>0</v>
      </c>
      <c r="L11" s="30">
        <f>IF(I11=3,SUM(H11),IF(I11="ALL3YRS",SUM(H11),IF(I11="ALL4YRS",SUM(H11),IF(I11="ALL5YRS",SUM(H11),0))))</f>
        <v>0</v>
      </c>
      <c r="M11" s="30">
        <f>IF(I11=4,SUM(H11),IF(I11="ALL4YRS",SUM(H11),IF(I11="ALL5YRS",SUM(H11),0)))</f>
        <v>0</v>
      </c>
      <c r="N11" s="30">
        <f>IF(I11=5,SUM(H11),IF(I11="ALL5YRS",SUM(H11),0))</f>
        <v>0</v>
      </c>
      <c r="O11" s="31">
        <f t="shared" si="5"/>
        <v>0</v>
      </c>
      <c r="P11" s="450"/>
      <c r="Q11" s="438"/>
      <c r="R11" s="28" t="s">
        <v>57</v>
      </c>
      <c r="S11" s="440" t="s">
        <v>66</v>
      </c>
      <c r="T11" s="441"/>
      <c r="U11" s="441"/>
      <c r="V11" s="442"/>
      <c r="W11" s="21" t="s">
        <v>127</v>
      </c>
      <c r="X11" s="20"/>
      <c r="Y11" s="20">
        <v>1</v>
      </c>
      <c r="Z11" s="29">
        <f>IF(Y11=1,SUM(X11),IF(Y11="ALL2YRS",SUM(X11),IF(Y11="ALL3YRS",SUM(X11),IF(Y11="ALL4YRS",SUM(X11),IF(Y11="ALL5YRS",SUM(Y11),0)))))</f>
        <v>0</v>
      </c>
      <c r="AA11" s="30">
        <f>IF(Y11=2,SUM(X11),IF(Y11="ALL2YRS",SUM(X11),IF(Y11="ALL3YRS",SUM(X11),IF(Y11="ALL4YRS",SUM(X11),IF(Y11="ALL5YRS",SUM(X11),0)))))</f>
        <v>0</v>
      </c>
      <c r="AB11" s="30">
        <f>IF(Y11=3,SUM(X11),IF(Y11="ALL3YRS",SUM(X11),IF(Y11="ALL4YRS",SUM(X11),IF(Y11="ALL5YRS",SUM(X11),0))))</f>
        <v>0</v>
      </c>
      <c r="AC11" s="30">
        <f>IF(Y11=4,SUM(X11),IF(Y11="ALL4YRS",SUM(X11),IF(Y11="ALL5YRS",SUM(X11),0)))</f>
        <v>0</v>
      </c>
      <c r="AD11" s="30">
        <f>IF(Y11=5,SUM(X11),IF(Y11="ALL5YRS",SUM(X11),0))</f>
        <v>0</v>
      </c>
      <c r="AE11" s="31">
        <f t="shared" si="11"/>
        <v>0</v>
      </c>
    </row>
    <row r="12" spans="1:31" x14ac:dyDescent="0.2">
      <c r="A12" s="432" t="s">
        <v>113</v>
      </c>
      <c r="B12" s="433"/>
      <c r="C12" s="433"/>
      <c r="D12" s="433"/>
      <c r="E12" s="433"/>
      <c r="F12" s="433"/>
      <c r="G12" s="433"/>
      <c r="H12" s="433"/>
      <c r="I12" s="434"/>
      <c r="J12" s="32">
        <f>SUMPRODUCT(ROUND(J5:J11,0))</f>
        <v>0</v>
      </c>
      <c r="K12" s="32">
        <f t="shared" ref="K12:O12" si="12">SUMPRODUCT(ROUND(K5:K11,0))</f>
        <v>0</v>
      </c>
      <c r="L12" s="32">
        <f t="shared" si="12"/>
        <v>0</v>
      </c>
      <c r="M12" s="32">
        <f t="shared" si="12"/>
        <v>0</v>
      </c>
      <c r="N12" s="32">
        <f t="shared" si="12"/>
        <v>0</v>
      </c>
      <c r="O12" s="32">
        <f t="shared" si="12"/>
        <v>0</v>
      </c>
      <c r="P12" s="450"/>
      <c r="Q12" s="432" t="s">
        <v>113</v>
      </c>
      <c r="R12" s="433"/>
      <c r="S12" s="433"/>
      <c r="T12" s="433"/>
      <c r="U12" s="433"/>
      <c r="V12" s="433"/>
      <c r="W12" s="433"/>
      <c r="X12" s="433"/>
      <c r="Y12" s="434"/>
      <c r="Z12" s="32">
        <f>SUMPRODUCT(ROUND(Z5:Z11,0))</f>
        <v>0</v>
      </c>
      <c r="AA12" s="32">
        <f t="shared" ref="AA12" si="13">SUMPRODUCT(ROUND(AA5:AA11,0))</f>
        <v>0</v>
      </c>
      <c r="AB12" s="32">
        <f t="shared" ref="AB12" si="14">SUMPRODUCT(ROUND(AB5:AB11,0))</f>
        <v>0</v>
      </c>
      <c r="AC12" s="32">
        <f t="shared" ref="AC12" si="15">SUMPRODUCT(ROUND(AC5:AC11,0))</f>
        <v>0</v>
      </c>
      <c r="AD12" s="32">
        <f t="shared" ref="AD12" si="16">SUMPRODUCT(ROUND(AD5:AD11,0))</f>
        <v>0</v>
      </c>
      <c r="AE12" s="32">
        <f t="shared" ref="AE12" si="17">SUMPRODUCT(ROUND(AE5:AE11,0))</f>
        <v>0</v>
      </c>
    </row>
    <row r="13" spans="1:31" ht="12.75" customHeight="1" x14ac:dyDescent="0.2">
      <c r="A13" s="27" t="s">
        <v>34</v>
      </c>
      <c r="B13" s="28" t="s">
        <v>38</v>
      </c>
      <c r="C13" s="439" t="s">
        <v>97</v>
      </c>
      <c r="D13" s="439"/>
      <c r="E13" s="439"/>
      <c r="F13" s="439"/>
      <c r="G13" s="439"/>
      <c r="H13" s="439"/>
      <c r="I13" s="445" t="s">
        <v>98</v>
      </c>
      <c r="J13" s="446" t="s">
        <v>170</v>
      </c>
      <c r="K13" s="435" t="s">
        <v>61</v>
      </c>
      <c r="L13" s="435" t="s">
        <v>62</v>
      </c>
      <c r="M13" s="435" t="s">
        <v>107</v>
      </c>
      <c r="N13" s="435" t="s">
        <v>108</v>
      </c>
      <c r="O13" s="435" t="s">
        <v>63</v>
      </c>
      <c r="P13" s="450"/>
      <c r="Q13" s="27" t="s">
        <v>125</v>
      </c>
      <c r="R13" s="28" t="s">
        <v>38</v>
      </c>
      <c r="S13" s="439" t="s">
        <v>97</v>
      </c>
      <c r="T13" s="439"/>
      <c r="U13" s="439"/>
      <c r="V13" s="439"/>
      <c r="W13" s="439"/>
      <c r="X13" s="439"/>
      <c r="Y13" s="445" t="s">
        <v>98</v>
      </c>
      <c r="Z13" s="446" t="s">
        <v>170</v>
      </c>
      <c r="AA13" s="435" t="s">
        <v>61</v>
      </c>
      <c r="AB13" s="435" t="s">
        <v>62</v>
      </c>
      <c r="AC13" s="435" t="s">
        <v>107</v>
      </c>
      <c r="AD13" s="435" t="s">
        <v>108</v>
      </c>
      <c r="AE13" s="435" t="s">
        <v>63</v>
      </c>
    </row>
    <row r="14" spans="1:31" x14ac:dyDescent="0.2">
      <c r="A14" s="436"/>
      <c r="B14" s="28" t="s">
        <v>71</v>
      </c>
      <c r="C14" s="40" t="s">
        <v>95</v>
      </c>
      <c r="D14" s="40"/>
      <c r="E14" s="40"/>
      <c r="F14" s="48" t="s">
        <v>118</v>
      </c>
      <c r="G14" s="47"/>
      <c r="H14" s="40" t="s">
        <v>119</v>
      </c>
      <c r="I14" s="445"/>
      <c r="J14" s="446"/>
      <c r="K14" s="435"/>
      <c r="L14" s="435"/>
      <c r="M14" s="435"/>
      <c r="N14" s="435"/>
      <c r="O14" s="435"/>
      <c r="P14" s="450"/>
      <c r="Q14" s="436"/>
      <c r="R14" s="28" t="s">
        <v>71</v>
      </c>
      <c r="S14" s="49" t="s">
        <v>95</v>
      </c>
      <c r="T14" s="50"/>
      <c r="U14" s="50"/>
      <c r="V14" s="50"/>
      <c r="W14" s="50"/>
      <c r="X14" s="51"/>
      <c r="Y14" s="445"/>
      <c r="Z14" s="446"/>
      <c r="AA14" s="435"/>
      <c r="AB14" s="435"/>
      <c r="AC14" s="435"/>
      <c r="AD14" s="435"/>
      <c r="AE14" s="435"/>
    </row>
    <row r="15" spans="1:31" x14ac:dyDescent="0.2">
      <c r="A15" s="437"/>
      <c r="B15" s="28" t="s">
        <v>39</v>
      </c>
      <c r="C15" s="439" t="s">
        <v>96</v>
      </c>
      <c r="D15" s="439"/>
      <c r="E15" s="439"/>
      <c r="F15" s="439"/>
      <c r="G15" s="439"/>
      <c r="H15" s="439"/>
      <c r="I15" s="445"/>
      <c r="J15" s="446"/>
      <c r="K15" s="435"/>
      <c r="L15" s="435"/>
      <c r="M15" s="435"/>
      <c r="N15" s="435"/>
      <c r="O15" s="435"/>
      <c r="P15" s="450"/>
      <c r="Q15" s="437"/>
      <c r="R15" s="28" t="s">
        <v>39</v>
      </c>
      <c r="S15" s="439" t="s">
        <v>96</v>
      </c>
      <c r="T15" s="439"/>
      <c r="U15" s="439"/>
      <c r="V15" s="439"/>
      <c r="W15" s="439"/>
      <c r="X15" s="439"/>
      <c r="Y15" s="445"/>
      <c r="Z15" s="446"/>
      <c r="AA15" s="435"/>
      <c r="AB15" s="435"/>
      <c r="AC15" s="435"/>
      <c r="AD15" s="435"/>
      <c r="AE15" s="435"/>
    </row>
    <row r="16" spans="1:31" x14ac:dyDescent="0.2">
      <c r="A16" s="437"/>
      <c r="B16" s="28" t="s">
        <v>32</v>
      </c>
      <c r="C16" s="21" t="s">
        <v>50</v>
      </c>
      <c r="D16" s="20"/>
      <c r="E16" s="21" t="s">
        <v>77</v>
      </c>
      <c r="F16" s="20"/>
      <c r="G16" s="21" t="s">
        <v>58</v>
      </c>
      <c r="H16" s="20"/>
      <c r="I16" s="20">
        <v>1</v>
      </c>
      <c r="J16" s="29">
        <f>IF(I16=1,SUM(D16*F16*H16),IF(I16="ALL2YRS",SUM(D16*F16*H16),IF(I16="ALL3YRS",SUM(D16*F16*H16),IF(I16="ALL4YRS",SUM(D16*F16*H16),IF(I16="ALL5YRS",SUM(D16*F16*H16),0)))))</f>
        <v>0</v>
      </c>
      <c r="K16" s="30">
        <f>IF(I16=2,SUM(D16*F16*H16),IF(I16="ALL2YRS",SUM(D16*F16*H16),IF(I16="ALL3YRS",SUM(D16*F16*H16),IF(I16="ALL4YRS",SUM(D16*F16*H16),IF(I16="ALL5YRS",SUM(D16*F16*H16),0)))))</f>
        <v>0</v>
      </c>
      <c r="L16" s="30">
        <f>IF(I16=3,SUM(D16*F16*H16),IF(I16="ALL3YRS",SUM(D16*F16*H16),IF(I16="ALL4YRS",SUM(D16*F16*H16),IF(I16="ALL5YRS",SUM(D16*F16*H16),0))))</f>
        <v>0</v>
      </c>
      <c r="M16" s="30">
        <f>IF(I16=4,SUM(D16*F16*H16),IF(I16="ALL4YRS",SUM(D16*F16*H16),IF(I16="ALL5YRS",SUM(D16*F16*H16),0)))</f>
        <v>0</v>
      </c>
      <c r="N16" s="30">
        <f>IF(I16=5,SUM(D16*F16*H16),IF(I16="ALL5YRS",SUM(D16*F16*H16),0))</f>
        <v>0</v>
      </c>
      <c r="O16" s="31">
        <f>SUMPRODUCT(ROUND(J16:N16,0))</f>
        <v>0</v>
      </c>
      <c r="P16" s="450"/>
      <c r="Q16" s="437"/>
      <c r="R16" s="28" t="s">
        <v>32</v>
      </c>
      <c r="S16" s="21" t="s">
        <v>50</v>
      </c>
      <c r="T16" s="20"/>
      <c r="U16" s="21" t="s">
        <v>77</v>
      </c>
      <c r="V16" s="20"/>
      <c r="W16" s="21" t="s">
        <v>58</v>
      </c>
      <c r="X16" s="20"/>
      <c r="Y16" s="20">
        <v>1</v>
      </c>
      <c r="Z16" s="29">
        <f>IF(Y16=1,SUM(T16*V16*X16),IF(Y16="ALL2YRS",SUM(T16*V16*X16),IF(Y16="ALL3YRS",SUM(T16*V16*X16),IF(Y16="ALL4YRS",SUM(T16*V16*X16),IF(Y16="ALL5YRS",SUM(T16*V16*X16),0)))))</f>
        <v>0</v>
      </c>
      <c r="AA16" s="30">
        <f>IF(Y16=2,SUM(T16*V16*X16),IF(Y16="ALL2YRS",SUM(T16*V16*X16),IF(Y16="ALL3YRS",SUM(T16*V16*X16),IF(Y16="ALL4YRS",SUM(T16*V16*X16),IF(Y16="ALL5YRS",SUM(T16*V16*X16),0)))))</f>
        <v>0</v>
      </c>
      <c r="AB16" s="30">
        <f>IF(Y16=3,SUM(T16*V16*X16),IF(Y16="ALL3YRS",SUM(T16*V16*X16),IF(Y16="ALL4YRS",SUM(T16*V16*X16),IF(Y16="ALL5YRS",SUM(T16*V16*X16),0))))</f>
        <v>0</v>
      </c>
      <c r="AC16" s="30">
        <f>IF(Y16=4,SUM(T16*V16*X16),IF(Y16="ALL4YRS",SUM(T16*V16*X16),IF(Y16="ALL5YRS",SUM(T16*V16*X16),0)))</f>
        <v>0</v>
      </c>
      <c r="AD16" s="30">
        <f>IF(Y16=5,SUM(T16*V16*X16),IF(Y16="ALL5YRS",SUM(T16*V16*X16),0))</f>
        <v>0</v>
      </c>
      <c r="AE16" s="31">
        <f>SUMPRODUCT(ROUND(Z16:AD16,0))</f>
        <v>0</v>
      </c>
    </row>
    <row r="17" spans="1:31" x14ac:dyDescent="0.2">
      <c r="A17" s="437"/>
      <c r="B17" s="28" t="s">
        <v>40</v>
      </c>
      <c r="C17" s="21" t="s">
        <v>53</v>
      </c>
      <c r="D17" s="20"/>
      <c r="E17" s="21" t="s">
        <v>51</v>
      </c>
      <c r="F17" s="20"/>
      <c r="G17" s="21" t="s">
        <v>52</v>
      </c>
      <c r="H17" s="20"/>
      <c r="I17" s="20">
        <v>1</v>
      </c>
      <c r="J17" s="29">
        <f t="shared" ref="J17:J20" si="18">IF(I17=1,SUM(D17*F17*H17),IF(I17="ALL2YRS",SUM(D17*F17*H17),IF(I17="ALL3YRS",SUM(D17*F17*H17),IF(I17="ALL4YRS",SUM(D17*F17*H17),IF(I17="ALL5YRS",SUM(D17*F17*H17),0)))))</f>
        <v>0</v>
      </c>
      <c r="K17" s="30">
        <f t="shared" ref="K17:K20" si="19">IF(I17=2,SUM(D17*F17*H17),IF(I17="ALL2YRS",SUM(D17*F17*H17),IF(I17="ALL3YRS",SUM(D17*F17*H17),IF(I17="ALL4YRS",SUM(D17*F17*H17),IF(I17="ALL5YRS",SUM(D17*F17*H17),0)))))</f>
        <v>0</v>
      </c>
      <c r="L17" s="30">
        <f t="shared" ref="L17:L20" si="20">IF(I17=3,SUM(D17*F17*H17),IF(I17="ALL3YRS",SUM(D17*F17*H17),IF(I17="ALL4YRS",SUM(D17*F17*H17),IF(I17="ALL5YRS",SUM(D17*F17*H17),0))))</f>
        <v>0</v>
      </c>
      <c r="M17" s="30">
        <f t="shared" ref="M17:M20" si="21">IF(I17=4,SUM(D17*F17*H17),IF(I17="ALL4YRS",SUM(D17*F17*H17),IF(I17="ALL5YRS",SUM(D17*F17*H17),0)))</f>
        <v>0</v>
      </c>
      <c r="N17" s="30">
        <f t="shared" ref="N17:N20" si="22">IF(I17=5,SUM(D17*F17*H17),IF(I17="ALL5YRS",SUM(D17*F17*H17),0))</f>
        <v>0</v>
      </c>
      <c r="O17" s="31">
        <f t="shared" ref="O17:O22" si="23">SUMPRODUCT(ROUND(J17:N17,0))</f>
        <v>0</v>
      </c>
      <c r="P17" s="450"/>
      <c r="Q17" s="437"/>
      <c r="R17" s="28" t="s">
        <v>40</v>
      </c>
      <c r="S17" s="21" t="s">
        <v>53</v>
      </c>
      <c r="T17" s="20"/>
      <c r="U17" s="21" t="s">
        <v>51</v>
      </c>
      <c r="V17" s="20"/>
      <c r="W17" s="21" t="s">
        <v>52</v>
      </c>
      <c r="X17" s="20"/>
      <c r="Y17" s="20">
        <v>1</v>
      </c>
      <c r="Z17" s="29">
        <f t="shared" ref="Z17:Z20" si="24">IF(Y17=1,SUM(T17*V17*X17),IF(Y17="ALL2YRS",SUM(T17*V17*X17),IF(Y17="ALL3YRS",SUM(T17*V17*X17),IF(Y17="ALL4YRS",SUM(T17*V17*X17),IF(Y17="ALL5YRS",SUM(T17*V17*X17),0)))))</f>
        <v>0</v>
      </c>
      <c r="AA17" s="30">
        <f t="shared" ref="AA17:AA20" si="25">IF(Y17=2,SUM(T17*V17*X17),IF(Y17="ALL2YRS",SUM(T17*V17*X17),IF(Y17="ALL3YRS",SUM(T17*V17*X17),IF(Y17="ALL4YRS",SUM(T17*V17*X17),IF(Y17="ALL5YRS",SUM(T17*V17*X17),0)))))</f>
        <v>0</v>
      </c>
      <c r="AB17" s="30">
        <f t="shared" ref="AB17:AB20" si="26">IF(Y17=3,SUM(T17*V17*X17),IF(Y17="ALL3YRS",SUM(T17*V17*X17),IF(Y17="ALL4YRS",SUM(T17*V17*X17),IF(Y17="ALL5YRS",SUM(T17*V17*X17),0))))</f>
        <v>0</v>
      </c>
      <c r="AC17" s="30">
        <f t="shared" ref="AC17:AC20" si="27">IF(Y17=4,SUM(T17*V17*X17),IF(Y17="ALL4YRS",SUM(T17*V17*X17),IF(Y17="ALL5YRS",SUM(T17*V17*X17),0)))</f>
        <v>0</v>
      </c>
      <c r="AD17" s="30">
        <f t="shared" ref="AD17:AD20" si="28">IF(Y17=5,SUM(T17*V17*X17),IF(Y17="ALL5YRS",SUM(T17*V17*X17),0))</f>
        <v>0</v>
      </c>
      <c r="AE17" s="31">
        <f t="shared" ref="AE17:AE22" si="29">SUMPRODUCT(ROUND(Z17:AD17,0))</f>
        <v>0</v>
      </c>
    </row>
    <row r="18" spans="1:31" x14ac:dyDescent="0.2">
      <c r="A18" s="437"/>
      <c r="B18" s="28" t="s">
        <v>33</v>
      </c>
      <c r="C18" s="21" t="s">
        <v>53</v>
      </c>
      <c r="D18" s="20"/>
      <c r="E18" s="21" t="s">
        <v>54</v>
      </c>
      <c r="F18" s="20"/>
      <c r="G18" s="21" t="s">
        <v>55</v>
      </c>
      <c r="H18" s="20"/>
      <c r="I18" s="20">
        <v>1</v>
      </c>
      <c r="J18" s="29">
        <f t="shared" si="18"/>
        <v>0</v>
      </c>
      <c r="K18" s="30">
        <f t="shared" si="19"/>
        <v>0</v>
      </c>
      <c r="L18" s="30">
        <f t="shared" si="20"/>
        <v>0</v>
      </c>
      <c r="M18" s="30">
        <f t="shared" si="21"/>
        <v>0</v>
      </c>
      <c r="N18" s="30">
        <f t="shared" si="22"/>
        <v>0</v>
      </c>
      <c r="O18" s="31">
        <f t="shared" si="23"/>
        <v>0</v>
      </c>
      <c r="P18" s="450"/>
      <c r="Q18" s="437"/>
      <c r="R18" s="28" t="s">
        <v>33</v>
      </c>
      <c r="S18" s="21" t="s">
        <v>53</v>
      </c>
      <c r="T18" s="20"/>
      <c r="U18" s="21" t="s">
        <v>54</v>
      </c>
      <c r="V18" s="20"/>
      <c r="W18" s="21" t="s">
        <v>55</v>
      </c>
      <c r="X18" s="20"/>
      <c r="Y18" s="20">
        <v>1</v>
      </c>
      <c r="Z18" s="29">
        <f t="shared" si="24"/>
        <v>0</v>
      </c>
      <c r="AA18" s="30">
        <f t="shared" si="25"/>
        <v>0</v>
      </c>
      <c r="AB18" s="30">
        <f t="shared" si="26"/>
        <v>0</v>
      </c>
      <c r="AC18" s="30">
        <f t="shared" si="27"/>
        <v>0</v>
      </c>
      <c r="AD18" s="30">
        <f t="shared" si="28"/>
        <v>0</v>
      </c>
      <c r="AE18" s="31">
        <f t="shared" si="29"/>
        <v>0</v>
      </c>
    </row>
    <row r="19" spans="1:31" x14ac:dyDescent="0.2">
      <c r="A19" s="437"/>
      <c r="B19" s="28" t="s">
        <v>67</v>
      </c>
      <c r="C19" s="20" t="s">
        <v>174</v>
      </c>
      <c r="D19" s="21">
        <f>VLOOKUP(C19,Table3[#All],3,FALSE)</f>
        <v>0</v>
      </c>
      <c r="E19" s="21" t="s">
        <v>54</v>
      </c>
      <c r="F19" s="20"/>
      <c r="G19" s="21" t="s">
        <v>58</v>
      </c>
      <c r="H19" s="20"/>
      <c r="I19" s="20">
        <v>1</v>
      </c>
      <c r="J19" s="29">
        <f t="shared" si="18"/>
        <v>0</v>
      </c>
      <c r="K19" s="30">
        <f t="shared" si="19"/>
        <v>0</v>
      </c>
      <c r="L19" s="30">
        <f t="shared" si="20"/>
        <v>0</v>
      </c>
      <c r="M19" s="30">
        <f t="shared" si="21"/>
        <v>0</v>
      </c>
      <c r="N19" s="30">
        <f t="shared" si="22"/>
        <v>0</v>
      </c>
      <c r="O19" s="31">
        <f t="shared" si="23"/>
        <v>0</v>
      </c>
      <c r="P19" s="450"/>
      <c r="Q19" s="437"/>
      <c r="R19" s="28" t="s">
        <v>67</v>
      </c>
      <c r="S19" s="20" t="s">
        <v>174</v>
      </c>
      <c r="T19" s="21">
        <f>VLOOKUP(S19,Table3[#All],3,FALSE)</f>
        <v>0</v>
      </c>
      <c r="U19" s="21" t="s">
        <v>54</v>
      </c>
      <c r="V19" s="20"/>
      <c r="W19" s="21" t="s">
        <v>58</v>
      </c>
      <c r="X19" s="20"/>
      <c r="Y19" s="20">
        <v>1</v>
      </c>
      <c r="Z19" s="29">
        <f t="shared" si="24"/>
        <v>0</v>
      </c>
      <c r="AA19" s="30">
        <f t="shared" si="25"/>
        <v>0</v>
      </c>
      <c r="AB19" s="30">
        <f t="shared" si="26"/>
        <v>0</v>
      </c>
      <c r="AC19" s="30">
        <f t="shared" si="27"/>
        <v>0</v>
      </c>
      <c r="AD19" s="30">
        <f t="shared" si="28"/>
        <v>0</v>
      </c>
      <c r="AE19" s="31">
        <f t="shared" si="29"/>
        <v>0</v>
      </c>
    </row>
    <row r="20" spans="1:31" x14ac:dyDescent="0.2">
      <c r="A20" s="437"/>
      <c r="B20" s="28" t="s">
        <v>68</v>
      </c>
      <c r="C20" s="21" t="s">
        <v>58</v>
      </c>
      <c r="D20" s="20"/>
      <c r="E20" s="21" t="s">
        <v>65</v>
      </c>
      <c r="F20" s="20"/>
      <c r="G20" s="21" t="s">
        <v>42</v>
      </c>
      <c r="H20" s="21">
        <f>VLOOKUP(C19,Table3[#All],2,FALSE)</f>
        <v>0.36249999999999999</v>
      </c>
      <c r="I20" s="20">
        <v>1</v>
      </c>
      <c r="J20" s="29">
        <f t="shared" si="18"/>
        <v>0</v>
      </c>
      <c r="K20" s="30">
        <f t="shared" si="19"/>
        <v>0</v>
      </c>
      <c r="L20" s="30">
        <f t="shared" si="20"/>
        <v>0</v>
      </c>
      <c r="M20" s="30">
        <f t="shared" si="21"/>
        <v>0</v>
      </c>
      <c r="N20" s="30">
        <f t="shared" si="22"/>
        <v>0</v>
      </c>
      <c r="O20" s="31">
        <f t="shared" si="23"/>
        <v>0</v>
      </c>
      <c r="P20" s="450"/>
      <c r="Q20" s="437"/>
      <c r="R20" s="28" t="s">
        <v>68</v>
      </c>
      <c r="S20" s="21" t="s">
        <v>58</v>
      </c>
      <c r="T20" s="20"/>
      <c r="U20" s="21" t="s">
        <v>65</v>
      </c>
      <c r="V20" s="20"/>
      <c r="W20" s="21" t="s">
        <v>42</v>
      </c>
      <c r="X20" s="21">
        <f>VLOOKUP(S19,Table3[#All],2,FALSE)</f>
        <v>0.36249999999999999</v>
      </c>
      <c r="Y20" s="20">
        <v>1</v>
      </c>
      <c r="Z20" s="29">
        <f t="shared" si="24"/>
        <v>0</v>
      </c>
      <c r="AA20" s="30">
        <f t="shared" si="25"/>
        <v>0</v>
      </c>
      <c r="AB20" s="30">
        <f t="shared" si="26"/>
        <v>0</v>
      </c>
      <c r="AC20" s="30">
        <f t="shared" si="27"/>
        <v>0</v>
      </c>
      <c r="AD20" s="30">
        <f t="shared" si="28"/>
        <v>0</v>
      </c>
      <c r="AE20" s="31">
        <f t="shared" si="29"/>
        <v>0</v>
      </c>
    </row>
    <row r="21" spans="1:31" x14ac:dyDescent="0.2">
      <c r="A21" s="437"/>
      <c r="B21" s="28" t="s">
        <v>56</v>
      </c>
      <c r="C21" s="21" t="s">
        <v>50</v>
      </c>
      <c r="D21" s="20"/>
      <c r="E21" s="21" t="s">
        <v>17</v>
      </c>
      <c r="F21" s="20"/>
      <c r="G21" s="443"/>
      <c r="H21" s="444"/>
      <c r="I21" s="20">
        <v>1</v>
      </c>
      <c r="J21" s="29">
        <f>IF(I21=1,SUM(D21*F21),IF(I21="ALL2YRS",SUM(D21*F21),IF(I21="ALL3YRS",SUM(D21*F21),IF(I21="ALL4YRS",SUM(D21*F21),IF(I21="ALL5YRS",SUM(D21*F21),0)))))</f>
        <v>0</v>
      </c>
      <c r="K21" s="30">
        <f>IF(I21=2,SUM(D21*F21),IF(I21="ALL2YRS",SUM(D21*F21),IF(I21="ALL3YRS",SUM(D21*F21),IF(I21="ALL4YRS",SUM(D21*F21),IF(I21="ALL5YRS",SUM(D21*F21),0)))))</f>
        <v>0</v>
      </c>
      <c r="L21" s="30">
        <f>IF(I21=3,SUM(D21*F21),IF(I21="ALL3YRS",SUM(D21*F21),IF(I21="ALL4YRS",SUM(D21*F21),IF(I21="ALL5YRS",SUM(D21*F21),0))))</f>
        <v>0</v>
      </c>
      <c r="M21" s="30">
        <f>IF(I21=4,SUM(D21*F21),IF(I21="ALL4YRS",SUM(D21*F21),IF(I21="ALL5YRS",SUM(D21*F21),0)))</f>
        <v>0</v>
      </c>
      <c r="N21" s="30">
        <f>IF(I21=5,SUM(D21*F21),IF(I21="ALL5YRS",SUM(D21*F21),0))</f>
        <v>0</v>
      </c>
      <c r="O21" s="31">
        <f t="shared" si="23"/>
        <v>0</v>
      </c>
      <c r="P21" s="450"/>
      <c r="Q21" s="437"/>
      <c r="R21" s="28" t="s">
        <v>56</v>
      </c>
      <c r="S21" s="21" t="s">
        <v>50</v>
      </c>
      <c r="T21" s="20"/>
      <c r="U21" s="21" t="s">
        <v>17</v>
      </c>
      <c r="V21" s="20"/>
      <c r="W21" s="443"/>
      <c r="X21" s="444"/>
      <c r="Y21" s="20">
        <v>1</v>
      </c>
      <c r="Z21" s="29">
        <f>IF(Y21=1,SUM(T21*V21),IF(Y21="ALL2YRS",SUM(T21*V21),IF(Y21="ALL3YRS",SUM(T21*V21),IF(Y21="ALL4YRS",SUM(T21*V21),IF(Y21="ALL5YRS",SUM(T21*V21),0)))))</f>
        <v>0</v>
      </c>
      <c r="AA21" s="30">
        <f>IF(Y21=2,SUM(T21*V21),IF(Y21="ALL2YRS",SUM(T21*V21),IF(Y21="ALL3YRS",SUM(T21*V21),IF(Y21="ALL4YRS",SUM(T21*V21),IF(Y21="ALL5YRS",SUM(T21*V21),0)))))</f>
        <v>0</v>
      </c>
      <c r="AB21" s="30">
        <f>IF(Y21=3,SUM(T21*V21),IF(Y21="ALL3YRS",SUM(T21*V21),IF(Y21="ALL4YRS",SUM(T21*V21),IF(Y21="ALL5YRS",SUM(T21*V21),0))))</f>
        <v>0</v>
      </c>
      <c r="AC21" s="30">
        <f>IF(Y21=4,SUM(T21*V21),IF(Y21="ALL4YRS",SUM(T21*V21),IF(Y21="ALL5YRS",SUM(T21*V21),0)))</f>
        <v>0</v>
      </c>
      <c r="AD21" s="30">
        <f>IF(Y21=5,SUM(T21*V21),IF(Y21="ALL5YRS",SUM(T21*V21),0))</f>
        <v>0</v>
      </c>
      <c r="AE21" s="31">
        <f t="shared" si="29"/>
        <v>0</v>
      </c>
    </row>
    <row r="22" spans="1:31" x14ac:dyDescent="0.2">
      <c r="A22" s="438"/>
      <c r="B22" s="28" t="s">
        <v>57</v>
      </c>
      <c r="C22" s="440" t="s">
        <v>66</v>
      </c>
      <c r="D22" s="441"/>
      <c r="E22" s="441"/>
      <c r="F22" s="442"/>
      <c r="G22" s="21" t="s">
        <v>127</v>
      </c>
      <c r="H22" s="20"/>
      <c r="I22" s="20">
        <v>1</v>
      </c>
      <c r="J22" s="29">
        <f>IF(I22=1,SUM(H22),IF(I22="ALL2YRS",SUM(H22),IF(I22="ALL3YRS",SUM(H22),IF(I22="ALL4YRS",SUM(H22),IF(I22="ALL5YRS",SUM(H22),0)))))</f>
        <v>0</v>
      </c>
      <c r="K22" s="30">
        <f>IF(I22=2,SUM(H22),IF(I22="ALL2YRS",SUM(H22),IF(I22="ALL3YRS",SUM(H22),IF(I22="ALL4YRS",SUM(H22),IF(I22="ALL5YRS",SUM(H22),0)))))</f>
        <v>0</v>
      </c>
      <c r="L22" s="30">
        <f>IF(I22=3,SUM(H22),IF(I22="ALL3YRS",SUM(H22),IF(I22="ALL4YRS",SUM(H22),IF(I22="ALL5YRS",SUM(H22),0))))</f>
        <v>0</v>
      </c>
      <c r="M22" s="30">
        <f>IF(I22=4,SUM(H22),IF(I22="ALL4YRS",SUM(H22),IF(I22="ALL5YRS",SUM(H22),0)))</f>
        <v>0</v>
      </c>
      <c r="N22" s="30">
        <f>IF(I22=5,SUM(H22),IF(I22="ALL5YRS",SUM(H22),0))</f>
        <v>0</v>
      </c>
      <c r="O22" s="31">
        <f t="shared" si="23"/>
        <v>0</v>
      </c>
      <c r="P22" s="450"/>
      <c r="Q22" s="438"/>
      <c r="R22" s="28" t="s">
        <v>57</v>
      </c>
      <c r="S22" s="440" t="s">
        <v>66</v>
      </c>
      <c r="T22" s="441"/>
      <c r="U22" s="441"/>
      <c r="V22" s="442"/>
      <c r="W22" s="21" t="s">
        <v>127</v>
      </c>
      <c r="X22" s="20"/>
      <c r="Y22" s="20">
        <v>1</v>
      </c>
      <c r="Z22" s="29">
        <f>IF(Y22=1,SUM(X22),IF(Y22="ALL2YRS",SUM(X22),IF(Y22="ALL3YRS",SUM(X22),IF(Y22="ALL4YRS",SUM(X22),IF(Y22="ALL5YRS",SUM(X22),0)))))</f>
        <v>0</v>
      </c>
      <c r="AA22" s="30">
        <f>IF(Y22=2,SUM(X22),IF(Y22="ALL2YRS",SUM(X22),IF(Y22="ALL3YRS",SUM(X22),IF(Y22="ALL4YRS",SUM(X22),IF(Y22="ALL5YRS",SUM(X22),0)))))</f>
        <v>0</v>
      </c>
      <c r="AB22" s="30">
        <f>IF(Y22=3,SUM(X22),IF(Y22="ALL3YRS",SUM(X22),IF(Y22="ALL4YRS",SUM(X22),IF(Y22="ALL5YRS",SUM(X22),0))))</f>
        <v>0</v>
      </c>
      <c r="AC22" s="30">
        <f>IF(Y22=4,SUM(X22),IF(Y22="ALL4YRS",SUM(X22),IF(Y22="ALL5YRS",SUM(X22),0)))</f>
        <v>0</v>
      </c>
      <c r="AD22" s="30">
        <f>IF(Y22=5,SUM(X22),IF(Y22="ALL5YRS",SUM(X22),0))</f>
        <v>0</v>
      </c>
      <c r="AE22" s="31">
        <f t="shared" si="29"/>
        <v>0</v>
      </c>
    </row>
    <row r="23" spans="1:31" x14ac:dyDescent="0.2">
      <c r="A23" s="432" t="s">
        <v>114</v>
      </c>
      <c r="B23" s="433"/>
      <c r="C23" s="433"/>
      <c r="D23" s="433"/>
      <c r="E23" s="433"/>
      <c r="F23" s="433"/>
      <c r="G23" s="433"/>
      <c r="H23" s="433"/>
      <c r="I23" s="434"/>
      <c r="J23" s="32">
        <f>SUMPRODUCT(ROUND(J15:J22,0))</f>
        <v>0</v>
      </c>
      <c r="K23" s="32">
        <f t="shared" ref="K23:N23" si="30">SUMPRODUCT(ROUND(K15:K22,0))</f>
        <v>0</v>
      </c>
      <c r="L23" s="32">
        <f t="shared" si="30"/>
        <v>0</v>
      </c>
      <c r="M23" s="32">
        <f t="shared" si="30"/>
        <v>0</v>
      </c>
      <c r="N23" s="32">
        <f t="shared" si="30"/>
        <v>0</v>
      </c>
      <c r="O23" s="32">
        <f>SUMPRODUCT(ROUND(O16:O22,0))</f>
        <v>0</v>
      </c>
      <c r="P23" s="450"/>
      <c r="Q23" s="432" t="s">
        <v>114</v>
      </c>
      <c r="R23" s="433"/>
      <c r="S23" s="433"/>
      <c r="T23" s="433"/>
      <c r="U23" s="433"/>
      <c r="V23" s="433"/>
      <c r="W23" s="433"/>
      <c r="X23" s="433"/>
      <c r="Y23" s="434"/>
      <c r="Z23" s="32">
        <f>SUMPRODUCT(ROUND(Z16:Z22,0))</f>
        <v>0</v>
      </c>
      <c r="AA23" s="32">
        <f t="shared" ref="AA23" si="31">SUMPRODUCT(ROUND(AA16:AA22,0))</f>
        <v>0</v>
      </c>
      <c r="AB23" s="32">
        <f t="shared" ref="AB23" si="32">SUMPRODUCT(ROUND(AB16:AB22,0))</f>
        <v>0</v>
      </c>
      <c r="AC23" s="32">
        <f t="shared" ref="AC23" si="33">SUMPRODUCT(ROUND(AC16:AC22,0))</f>
        <v>0</v>
      </c>
      <c r="AD23" s="32">
        <f t="shared" ref="AD23" si="34">SUMPRODUCT(ROUND(AD16:AD22,0))</f>
        <v>0</v>
      </c>
      <c r="AE23" s="32">
        <f t="shared" ref="AE23" si="35">SUMPRODUCT(ROUND(AE16:AE22,0))</f>
        <v>0</v>
      </c>
    </row>
    <row r="24" spans="1:31" x14ac:dyDescent="0.2">
      <c r="A24" s="27" t="s">
        <v>35</v>
      </c>
      <c r="B24" s="28" t="s">
        <v>38</v>
      </c>
      <c r="C24" s="439" t="s">
        <v>97</v>
      </c>
      <c r="D24" s="439"/>
      <c r="E24" s="439"/>
      <c r="F24" s="439"/>
      <c r="G24" s="439"/>
      <c r="H24" s="439"/>
      <c r="I24" s="445" t="s">
        <v>98</v>
      </c>
      <c r="J24" s="446" t="s">
        <v>170</v>
      </c>
      <c r="K24" s="435" t="s">
        <v>61</v>
      </c>
      <c r="L24" s="435" t="s">
        <v>62</v>
      </c>
      <c r="M24" s="435" t="s">
        <v>107</v>
      </c>
      <c r="N24" s="435" t="s">
        <v>108</v>
      </c>
      <c r="O24" s="435" t="s">
        <v>63</v>
      </c>
      <c r="Q24" s="27" t="s">
        <v>123</v>
      </c>
      <c r="R24" s="28" t="s">
        <v>38</v>
      </c>
      <c r="S24" s="439" t="s">
        <v>97</v>
      </c>
      <c r="T24" s="439"/>
      <c r="U24" s="439"/>
      <c r="V24" s="439"/>
      <c r="W24" s="439"/>
      <c r="X24" s="439"/>
      <c r="Y24" s="445" t="s">
        <v>98</v>
      </c>
      <c r="Z24" s="446" t="s">
        <v>170</v>
      </c>
      <c r="AA24" s="435" t="s">
        <v>61</v>
      </c>
      <c r="AB24" s="435" t="s">
        <v>62</v>
      </c>
      <c r="AC24" s="435" t="s">
        <v>107</v>
      </c>
      <c r="AD24" s="435" t="s">
        <v>108</v>
      </c>
      <c r="AE24" s="435" t="s">
        <v>63</v>
      </c>
    </row>
    <row r="25" spans="1:31" x14ac:dyDescent="0.2">
      <c r="A25" s="436"/>
      <c r="B25" s="28" t="s">
        <v>71</v>
      </c>
      <c r="C25" s="40" t="s">
        <v>95</v>
      </c>
      <c r="D25" s="40"/>
      <c r="E25" s="40"/>
      <c r="F25" s="48" t="s">
        <v>118</v>
      </c>
      <c r="G25" s="47"/>
      <c r="H25" s="40" t="s">
        <v>119</v>
      </c>
      <c r="I25" s="445"/>
      <c r="J25" s="446"/>
      <c r="K25" s="435"/>
      <c r="L25" s="435"/>
      <c r="M25" s="435"/>
      <c r="N25" s="435"/>
      <c r="O25" s="435"/>
      <c r="Q25" s="436"/>
      <c r="R25" s="28" t="s">
        <v>71</v>
      </c>
      <c r="S25" s="451" t="s">
        <v>95</v>
      </c>
      <c r="T25" s="452"/>
      <c r="U25" s="452"/>
      <c r="V25" s="452"/>
      <c r="W25" s="452"/>
      <c r="X25" s="453"/>
      <c r="Y25" s="445"/>
      <c r="Z25" s="446"/>
      <c r="AA25" s="435"/>
      <c r="AB25" s="435"/>
      <c r="AC25" s="435"/>
      <c r="AD25" s="435"/>
      <c r="AE25" s="435"/>
    </row>
    <row r="26" spans="1:31" x14ac:dyDescent="0.2">
      <c r="A26" s="437"/>
      <c r="B26" s="28" t="s">
        <v>39</v>
      </c>
      <c r="C26" s="439" t="s">
        <v>96</v>
      </c>
      <c r="D26" s="439"/>
      <c r="E26" s="439"/>
      <c r="F26" s="439"/>
      <c r="G26" s="439"/>
      <c r="H26" s="439"/>
      <c r="I26" s="445"/>
      <c r="J26" s="446"/>
      <c r="K26" s="435"/>
      <c r="L26" s="435"/>
      <c r="M26" s="435"/>
      <c r="N26" s="435"/>
      <c r="O26" s="435"/>
      <c r="Q26" s="437"/>
      <c r="R26" s="28" t="s">
        <v>39</v>
      </c>
      <c r="S26" s="439" t="s">
        <v>96</v>
      </c>
      <c r="T26" s="439"/>
      <c r="U26" s="439"/>
      <c r="V26" s="439"/>
      <c r="W26" s="439"/>
      <c r="X26" s="439"/>
      <c r="Y26" s="445"/>
      <c r="Z26" s="446"/>
      <c r="AA26" s="435"/>
      <c r="AB26" s="435"/>
      <c r="AC26" s="435"/>
      <c r="AD26" s="435"/>
      <c r="AE26" s="435"/>
    </row>
    <row r="27" spans="1:31" x14ac:dyDescent="0.2">
      <c r="A27" s="437"/>
      <c r="B27" s="28" t="s">
        <v>32</v>
      </c>
      <c r="C27" s="21" t="s">
        <v>50</v>
      </c>
      <c r="D27" s="20"/>
      <c r="E27" s="21" t="s">
        <v>77</v>
      </c>
      <c r="F27" s="20"/>
      <c r="G27" s="21" t="s">
        <v>58</v>
      </c>
      <c r="H27" s="20"/>
      <c r="I27" s="20">
        <v>1</v>
      </c>
      <c r="J27" s="29">
        <f>IF(I27=1,SUM(D27*F27*H27),IF(I27="ALL2YRS",SUM(D27*F27*H27),IF(I27="ALL3YRS",SUM(D27*F27*H27),IF(I27="ALL4YRS",SUM(D27*F27*H27),IF(I27="ALL5YRS",SUM(D27*F27*H27),0)))))</f>
        <v>0</v>
      </c>
      <c r="K27" s="30">
        <f>IF(I27=2,SUM(D27*F27*H27),IF(I27="ALL2YRS",SUM(D27*F27*H27),IF(I27="ALL3YRS",SUM(D27*F27*H27),IF(I27="ALL4YRS",SUM(D27*F27*H27),IF(I27="ALL5YRS",SUM(D27*F27*H27),0)))))</f>
        <v>0</v>
      </c>
      <c r="L27" s="30">
        <f>IF(I27=3,SUM(D27*F27*H27),IF(I27="ALL3YRS",SUM(D27*F27*H27),IF(I27="ALL4YRS",SUM(D27*F27*H27),IF(I27="ALL5YRS",SUM(D27*F27*H27),0))))</f>
        <v>0</v>
      </c>
      <c r="M27" s="30">
        <f>IF(I27=4,SUM(D27*F27*H27),IF(I27="ALL4YRS",SUM(D27*F27*H27),IF(I27="ALL5YRS",SUM(D27*F27*H27),0)))</f>
        <v>0</v>
      </c>
      <c r="N27" s="30">
        <f>IF(I27=5,SUM(D27*F27*H27),IF(I27="ALL5YRS",SUM(D27*F27*H27),0))</f>
        <v>0</v>
      </c>
      <c r="O27" s="31">
        <f>SUMPRODUCT(ROUND(J27:N27,0))</f>
        <v>0</v>
      </c>
      <c r="Q27" s="437"/>
      <c r="R27" s="28" t="s">
        <v>32</v>
      </c>
      <c r="S27" s="21" t="s">
        <v>50</v>
      </c>
      <c r="T27" s="20"/>
      <c r="U27" s="21" t="s">
        <v>77</v>
      </c>
      <c r="V27" s="20"/>
      <c r="W27" s="21" t="s">
        <v>58</v>
      </c>
      <c r="X27" s="20"/>
      <c r="Y27" s="20">
        <v>1</v>
      </c>
      <c r="Z27" s="29">
        <f>IF(Y27=1,SUM(T27*V27*X27),IF(Y27="ALL2YRS",SUM(T27*V27*X27),IF(Y27="ALL3YRS",SUM(T27*V27*X27),IF(Y27="ALL4YRS",SUM(T27*V27*X27),IF(Y27="ALL5YRS",SUM(T27*V27*X27),0)))))</f>
        <v>0</v>
      </c>
      <c r="AA27" s="30">
        <f>IF(Y27=2,SUM(T27*V27*X27),IF(Y27="ALL2YRS",SUM(T27*V27*X27),IF(Y27="ALL3YRS",SUM(T27*V27*X27),IF(Y27="ALL4YRS",SUM(T27*V27*X27),IF(Y27="ALL5YRS",SUM(T27*V27*X27),0)))))</f>
        <v>0</v>
      </c>
      <c r="AB27" s="30">
        <f>IF(Y27=3,SUM(T27*V27*X27),IF(Y27="ALL3YRS",SUM(T27*V27*X27),IF(Y27="ALL4YRS",SUM(T27*V27*X27),IF(Y27="ALL5YRS",SUM(T27*V27*X27),0))))</f>
        <v>0</v>
      </c>
      <c r="AC27" s="30">
        <f>IF(Y27=4,SUM(T27*V27*X27),IF(Y27="ALL4YRS",SUM(T27*V27*X27),IF(Y27="ALL5YRS",SUM(T27*V27*X27),0)))</f>
        <v>0</v>
      </c>
      <c r="AD27" s="30">
        <f>IF(Y27=5,SUM(T27*V27*X27),IF(Y27="ALL5YRS",SUM(T27*V27*X27),0))</f>
        <v>0</v>
      </c>
      <c r="AE27" s="31">
        <f>SUMPRODUCT(ROUND(Z27:AD27,0))</f>
        <v>0</v>
      </c>
    </row>
    <row r="28" spans="1:31" x14ac:dyDescent="0.2">
      <c r="A28" s="437"/>
      <c r="B28" s="28" t="s">
        <v>40</v>
      </c>
      <c r="C28" s="21" t="s">
        <v>53</v>
      </c>
      <c r="D28" s="20"/>
      <c r="E28" s="21" t="s">
        <v>51</v>
      </c>
      <c r="F28" s="20"/>
      <c r="G28" s="21" t="s">
        <v>52</v>
      </c>
      <c r="H28" s="20"/>
      <c r="I28" s="20">
        <v>1</v>
      </c>
      <c r="J28" s="29">
        <f t="shared" ref="J28:J31" si="36">IF(I28=1,SUM(D28*F28*H28),IF(I28="ALL2YRS",SUM(D28*F28*H28),IF(I28="ALL3YRS",SUM(D28*F28*H28),IF(I28="ALL4YRS",SUM(D28*F28*H28),IF(I28="ALL5YRS",SUM(D28*F28*H28),0)))))</f>
        <v>0</v>
      </c>
      <c r="K28" s="30">
        <f t="shared" ref="K28:K31" si="37">IF(I28=2,SUM(D28*F28*H28),IF(I28="ALL2YRS",SUM(D28*F28*H28),IF(I28="ALL3YRS",SUM(D28*F28*H28),IF(I28="ALL4YRS",SUM(D28*F28*H28),IF(I28="ALL5YRS",SUM(D28*F28*H28),0)))))</f>
        <v>0</v>
      </c>
      <c r="L28" s="30">
        <f t="shared" ref="L28:L31" si="38">IF(I28=3,SUM(D28*F28*H28),IF(I28="ALL3YRS",SUM(D28*F28*H28),IF(I28="ALL4YRS",SUM(D28*F28*H28),IF(I28="ALL5YRS",SUM(D28*F28*H28),0))))</f>
        <v>0</v>
      </c>
      <c r="M28" s="30">
        <f t="shared" ref="M28:M31" si="39">IF(I28=4,SUM(D28*F28*H28),IF(I28="ALL4YRS",SUM(D28*F28*H28),IF(I28="ALL5YRS",SUM(D28*F28*H28),0)))</f>
        <v>0</v>
      </c>
      <c r="N28" s="30">
        <f t="shared" ref="N28:N31" si="40">IF(I28=5,SUM(D28*F28*H28),IF(I28="ALL5YRS",SUM(D28*F28*H28),0))</f>
        <v>0</v>
      </c>
      <c r="O28" s="31">
        <f t="shared" ref="O28:O33" si="41">SUMPRODUCT(ROUND(J28:N28,0))</f>
        <v>0</v>
      </c>
      <c r="Q28" s="437"/>
      <c r="R28" s="28" t="s">
        <v>40</v>
      </c>
      <c r="S28" s="21" t="s">
        <v>53</v>
      </c>
      <c r="T28" s="20"/>
      <c r="U28" s="21" t="s">
        <v>51</v>
      </c>
      <c r="V28" s="20"/>
      <c r="W28" s="21" t="s">
        <v>52</v>
      </c>
      <c r="X28" s="20"/>
      <c r="Y28" s="20">
        <v>1</v>
      </c>
      <c r="Z28" s="29">
        <f t="shared" ref="Z28:Z31" si="42">IF(Y28=1,SUM(T28*V28*X28),IF(Y28="ALL2YRS",SUM(T28*V28*X28),IF(Y28="ALL3YRS",SUM(T28*V28*X28),IF(Y28="ALL4YRS",SUM(T28*V28*X28),IF(Y28="ALL5YRS",SUM(T28*V28*X28),0)))))</f>
        <v>0</v>
      </c>
      <c r="AA28" s="30">
        <f t="shared" ref="AA28:AA31" si="43">IF(Y28=2,SUM(T28*V28*X28),IF(Y28="ALL2YRS",SUM(T28*V28*X28),IF(Y28="ALL3YRS",SUM(T28*V28*X28),IF(Y28="ALL4YRS",SUM(T28*V28*X28),IF(Y28="ALL5YRS",SUM(T28*V28*X28),0)))))</f>
        <v>0</v>
      </c>
      <c r="AB28" s="30">
        <f t="shared" ref="AB28:AB31" si="44">IF(Y28=3,SUM(T28*V28*X28),IF(Y28="ALL3YRS",SUM(T28*V28*X28),IF(Y28="ALL4YRS",SUM(T28*V28*X28),IF(Y28="ALL5YRS",SUM(T28*V28*X28),0))))</f>
        <v>0</v>
      </c>
      <c r="AC28" s="30">
        <f t="shared" ref="AC28:AC31" si="45">IF(Y28=4,SUM(T28*V28*X28),IF(Y28="ALL4YRS",SUM(T28*V28*X28),IF(Y28="ALL5YRS",SUM(T28*V28*X28),0)))</f>
        <v>0</v>
      </c>
      <c r="AD28" s="30">
        <f t="shared" ref="AD28:AD31" si="46">IF(Y28=5,SUM(T28*V28*X28),IF(Y28="ALL5YRS",SUM(T28*V28*X28),0))</f>
        <v>0</v>
      </c>
      <c r="AE28" s="31">
        <f t="shared" ref="AE28:AE33" si="47">SUMPRODUCT(ROUND(Z28:AD28,0))</f>
        <v>0</v>
      </c>
    </row>
    <row r="29" spans="1:31" x14ac:dyDescent="0.2">
      <c r="A29" s="437"/>
      <c r="B29" s="28" t="s">
        <v>33</v>
      </c>
      <c r="C29" s="21" t="s">
        <v>53</v>
      </c>
      <c r="D29" s="20"/>
      <c r="E29" s="21" t="s">
        <v>54</v>
      </c>
      <c r="F29" s="20"/>
      <c r="G29" s="21" t="s">
        <v>55</v>
      </c>
      <c r="H29" s="20"/>
      <c r="I29" s="20">
        <v>1</v>
      </c>
      <c r="J29" s="29">
        <f t="shared" si="36"/>
        <v>0</v>
      </c>
      <c r="K29" s="30">
        <f t="shared" si="37"/>
        <v>0</v>
      </c>
      <c r="L29" s="30">
        <f t="shared" si="38"/>
        <v>0</v>
      </c>
      <c r="M29" s="30">
        <f t="shared" si="39"/>
        <v>0</v>
      </c>
      <c r="N29" s="30">
        <f t="shared" si="40"/>
        <v>0</v>
      </c>
      <c r="O29" s="31">
        <f t="shared" si="41"/>
        <v>0</v>
      </c>
      <c r="Q29" s="437"/>
      <c r="R29" s="28" t="s">
        <v>33</v>
      </c>
      <c r="S29" s="21" t="s">
        <v>53</v>
      </c>
      <c r="T29" s="20"/>
      <c r="U29" s="21" t="s">
        <v>54</v>
      </c>
      <c r="V29" s="20"/>
      <c r="W29" s="21" t="s">
        <v>55</v>
      </c>
      <c r="X29" s="20"/>
      <c r="Y29" s="20">
        <v>1</v>
      </c>
      <c r="Z29" s="29">
        <f t="shared" si="42"/>
        <v>0</v>
      </c>
      <c r="AA29" s="30">
        <f t="shared" si="43"/>
        <v>0</v>
      </c>
      <c r="AB29" s="30">
        <f t="shared" si="44"/>
        <v>0</v>
      </c>
      <c r="AC29" s="30">
        <f t="shared" si="45"/>
        <v>0</v>
      </c>
      <c r="AD29" s="30">
        <f t="shared" si="46"/>
        <v>0</v>
      </c>
      <c r="AE29" s="31">
        <f t="shared" si="47"/>
        <v>0</v>
      </c>
    </row>
    <row r="30" spans="1:31" x14ac:dyDescent="0.2">
      <c r="A30" s="437"/>
      <c r="B30" s="28" t="s">
        <v>67</v>
      </c>
      <c r="C30" s="20" t="s">
        <v>174</v>
      </c>
      <c r="D30" s="21">
        <f>VLOOKUP(C30,Table3[#All],3,FALSE)</f>
        <v>0</v>
      </c>
      <c r="E30" s="21" t="s">
        <v>54</v>
      </c>
      <c r="F30" s="20"/>
      <c r="G30" s="21" t="s">
        <v>58</v>
      </c>
      <c r="H30" s="20"/>
      <c r="I30" s="20">
        <v>1</v>
      </c>
      <c r="J30" s="29">
        <f t="shared" si="36"/>
        <v>0</v>
      </c>
      <c r="K30" s="30">
        <f t="shared" si="37"/>
        <v>0</v>
      </c>
      <c r="L30" s="30">
        <f t="shared" si="38"/>
        <v>0</v>
      </c>
      <c r="M30" s="30">
        <f t="shared" si="39"/>
        <v>0</v>
      </c>
      <c r="N30" s="30">
        <f t="shared" si="40"/>
        <v>0</v>
      </c>
      <c r="O30" s="31">
        <f t="shared" si="41"/>
        <v>0</v>
      </c>
      <c r="Q30" s="437"/>
      <c r="R30" s="28" t="s">
        <v>67</v>
      </c>
      <c r="S30" s="20" t="s">
        <v>174</v>
      </c>
      <c r="T30" s="21">
        <f>VLOOKUP(S30,Table3[#All],3,FALSE)</f>
        <v>0</v>
      </c>
      <c r="U30" s="21" t="s">
        <v>54</v>
      </c>
      <c r="V30" s="20"/>
      <c r="W30" s="21" t="s">
        <v>58</v>
      </c>
      <c r="X30" s="20"/>
      <c r="Y30" s="20">
        <v>1</v>
      </c>
      <c r="Z30" s="29">
        <f t="shared" si="42"/>
        <v>0</v>
      </c>
      <c r="AA30" s="30">
        <f t="shared" si="43"/>
        <v>0</v>
      </c>
      <c r="AB30" s="30">
        <f t="shared" si="44"/>
        <v>0</v>
      </c>
      <c r="AC30" s="30">
        <f t="shared" si="45"/>
        <v>0</v>
      </c>
      <c r="AD30" s="30">
        <f t="shared" si="46"/>
        <v>0</v>
      </c>
      <c r="AE30" s="31">
        <f t="shared" si="47"/>
        <v>0</v>
      </c>
    </row>
    <row r="31" spans="1:31" x14ac:dyDescent="0.2">
      <c r="A31" s="437"/>
      <c r="B31" s="28" t="s">
        <v>68</v>
      </c>
      <c r="C31" s="21" t="s">
        <v>58</v>
      </c>
      <c r="D31" s="20"/>
      <c r="E31" s="21" t="s">
        <v>65</v>
      </c>
      <c r="F31" s="20"/>
      <c r="G31" s="21" t="s">
        <v>42</v>
      </c>
      <c r="H31" s="21">
        <f>VLOOKUP(C30,Table3[#All],2,FALSE)</f>
        <v>0.36249999999999999</v>
      </c>
      <c r="I31" s="20">
        <v>1</v>
      </c>
      <c r="J31" s="29">
        <f t="shared" si="36"/>
        <v>0</v>
      </c>
      <c r="K31" s="30">
        <f t="shared" si="37"/>
        <v>0</v>
      </c>
      <c r="L31" s="30">
        <f t="shared" si="38"/>
        <v>0</v>
      </c>
      <c r="M31" s="30">
        <f t="shared" si="39"/>
        <v>0</v>
      </c>
      <c r="N31" s="30">
        <f t="shared" si="40"/>
        <v>0</v>
      </c>
      <c r="O31" s="31">
        <f t="shared" si="41"/>
        <v>0</v>
      </c>
      <c r="Q31" s="437"/>
      <c r="R31" s="28" t="s">
        <v>68</v>
      </c>
      <c r="S31" s="21" t="s">
        <v>58</v>
      </c>
      <c r="T31" s="20"/>
      <c r="U31" s="21" t="s">
        <v>65</v>
      </c>
      <c r="V31" s="20"/>
      <c r="W31" s="21" t="s">
        <v>42</v>
      </c>
      <c r="X31" s="21">
        <f>VLOOKUP(S30,Table3[#All],2,FALSE)</f>
        <v>0.36249999999999999</v>
      </c>
      <c r="Y31" s="20">
        <v>1</v>
      </c>
      <c r="Z31" s="29">
        <f t="shared" si="42"/>
        <v>0</v>
      </c>
      <c r="AA31" s="30">
        <f t="shared" si="43"/>
        <v>0</v>
      </c>
      <c r="AB31" s="30">
        <f t="shared" si="44"/>
        <v>0</v>
      </c>
      <c r="AC31" s="30">
        <f t="shared" si="45"/>
        <v>0</v>
      </c>
      <c r="AD31" s="30">
        <f t="shared" si="46"/>
        <v>0</v>
      </c>
      <c r="AE31" s="31">
        <f t="shared" si="47"/>
        <v>0</v>
      </c>
    </row>
    <row r="32" spans="1:31" x14ac:dyDescent="0.2">
      <c r="A32" s="437"/>
      <c r="B32" s="28" t="s">
        <v>56</v>
      </c>
      <c r="C32" s="21" t="s">
        <v>50</v>
      </c>
      <c r="D32" s="20"/>
      <c r="E32" s="21" t="s">
        <v>17</v>
      </c>
      <c r="F32" s="20"/>
      <c r="G32" s="443"/>
      <c r="H32" s="444"/>
      <c r="I32" s="20">
        <v>1</v>
      </c>
      <c r="J32" s="29">
        <f>IF(I32=1,SUM(D32*F32),IF(I32="ALL2YRS",SUM(D32*F32),IF(I32="ALL3YRS",SUM(D32*F32),IF(I32="ALL4YRS",SUM(D32*F32),IF(I32="ALL5YRS",SUM(D32*F32),0)))))</f>
        <v>0</v>
      </c>
      <c r="K32" s="30">
        <f>IF(I32=2,SUM(D32*F32),IF(I32="ALL2YRS",SUM(D32*F32),IF(I32="ALL3YRS",SUM(D32*F32),IF(I32="ALL4YRS",SUM(D32*F32),IF(I32="ALL5YRS",SUM(D32*F32),0)))))</f>
        <v>0</v>
      </c>
      <c r="L32" s="30">
        <f>IF(I32=3,SUM(D32*F32),IF(I32="ALL3YRS",SUM(D32*F32),IF(I32="ALL4YRS",SUM(D32*F32),IF(I32="ALL5YRS",SUM(D32*F32),0))))</f>
        <v>0</v>
      </c>
      <c r="M32" s="30">
        <f>IF(I32=4,SUM(D32*F32),IF(I32="ALL4YRS",SUM(D32*F32),IF(I32="ALL5YRS",SUM(D32*F32),0)))</f>
        <v>0</v>
      </c>
      <c r="N32" s="30">
        <f>IF(I32=5,SUM(D32*F32),IF(I32="ALL5YRS",SUM(D32*F32),0))</f>
        <v>0</v>
      </c>
      <c r="O32" s="31">
        <f t="shared" si="41"/>
        <v>0</v>
      </c>
      <c r="Q32" s="437"/>
      <c r="R32" s="28" t="s">
        <v>56</v>
      </c>
      <c r="S32" s="21" t="s">
        <v>50</v>
      </c>
      <c r="T32" s="20"/>
      <c r="U32" s="21" t="s">
        <v>17</v>
      </c>
      <c r="V32" s="20"/>
      <c r="W32" s="443"/>
      <c r="X32" s="444"/>
      <c r="Y32" s="20">
        <v>1</v>
      </c>
      <c r="Z32" s="29">
        <f>IF(Y32=1,SUM(T32*V32),IF(Y32="ALL2YRS",SUM(T32*V32),IF(Y32="ALL3YRS",SUM(T32*V32),IF(Y32="ALL4YRS",SUM(T32*V32),IF(Y32="ALL5YRS",SUM(T32*V32),0)))))</f>
        <v>0</v>
      </c>
      <c r="AA32" s="30">
        <f>IF(Y32=2,SUM(T32*V32),IF(Y32="ALL2YRS",SUM(T32*V32),IF(Y32="ALL3YRS",SUM(T32*V32),IF(Y32="ALL4YRS",SUM(T32*V32),IF(Y32="ALL5YRS",SUM(T32*V32),0)))))</f>
        <v>0</v>
      </c>
      <c r="AB32" s="30">
        <f>IF(Y32=3,SUM(T32*V32),IF(Y32="ALL3YRS",SUM(T32*V32),IF(Y32="ALL4YRS",SUM(T32*V32),IF(Y32="ALL5YRS",SUM(T32*V32),0))))</f>
        <v>0</v>
      </c>
      <c r="AC32" s="30">
        <f>IF(Y32=4,SUM(T32*V32),IF(Y32="ALL4YRS",SUM(T32*V32),IF(Y32="ALL5YRS",SUM(T32*V32),0)))</f>
        <v>0</v>
      </c>
      <c r="AD32" s="30">
        <f>IF(Y32=5,SUM(T32*V32),IF(Y32="ALL5YRS",SUM(T32*V32),0))</f>
        <v>0</v>
      </c>
      <c r="AE32" s="31">
        <f t="shared" si="47"/>
        <v>0</v>
      </c>
    </row>
    <row r="33" spans="1:31" x14ac:dyDescent="0.2">
      <c r="A33" s="438"/>
      <c r="B33" s="28" t="s">
        <v>57</v>
      </c>
      <c r="C33" s="440" t="s">
        <v>66</v>
      </c>
      <c r="D33" s="441"/>
      <c r="E33" s="441"/>
      <c r="F33" s="442"/>
      <c r="G33" s="21" t="s">
        <v>127</v>
      </c>
      <c r="H33" s="20"/>
      <c r="I33" s="20">
        <v>1</v>
      </c>
      <c r="J33" s="29">
        <f>IF(I33=1,SUM(H33),IF(I33="ALL2YRS",SUM(H33),IF(I33="ALL3YRS",SUM(H33),IF(I33="ALL4YRS",SUM(H33),IF(I33="ALL5YRS",SUM(H33),0)))))</f>
        <v>0</v>
      </c>
      <c r="K33" s="30">
        <f>IF(I33=2,SUM(H33),IF(I33="ALL2YRS",SUM(H33),IF(I33="ALL3YRS",SUM(H33),IF(I33="ALL4YRS",SUM(H33),IF(I33="ALL5YRS",SUM(H33),0)))))</f>
        <v>0</v>
      </c>
      <c r="L33" s="30">
        <f>IF(I33=3,SUM(H33),IF(I33="ALL3YRS",SUM(H33),IF(I33="ALL4YRS",SUM(H33),IF(I33="ALL5YRS",SUM(H33),0))))</f>
        <v>0</v>
      </c>
      <c r="M33" s="30">
        <f>IF(I33=4,SUM(H33),IF(I33="ALL4YRS",SUM(H33),IF(I33="ALL5YRS",SUM(H33),0)))</f>
        <v>0</v>
      </c>
      <c r="N33" s="30">
        <f>IF(I33=5,SUM(H33),IF(I33="ALL5YRS",SUM(H33),0))</f>
        <v>0</v>
      </c>
      <c r="O33" s="31">
        <f t="shared" si="41"/>
        <v>0</v>
      </c>
      <c r="Q33" s="438"/>
      <c r="R33" s="28" t="s">
        <v>57</v>
      </c>
      <c r="S33" s="440" t="s">
        <v>66</v>
      </c>
      <c r="T33" s="441"/>
      <c r="U33" s="441"/>
      <c r="V33" s="442"/>
      <c r="W33" s="21" t="s">
        <v>127</v>
      </c>
      <c r="X33" s="20"/>
      <c r="Y33" s="20">
        <v>1</v>
      </c>
      <c r="Z33" s="29">
        <f>IF(Y33=1,SUM(X33),IF(Y33="ALL2YRS",SUM(X33),IF(Y33="ALL3YRS",SUM(X33),IF(Y33="ALL4YRS",SUM(X33),IF(Y33="ALL5YRS",SUM(X33),0)))))</f>
        <v>0</v>
      </c>
      <c r="AA33" s="30">
        <f>IF(Y33=2,SUM(X33),IF(Y33="ALL2YRS",SUM(X33),IF(Y33="ALL3YRS",SUM(X33),IF(Y33="ALL4YRS",SUM(X33),IF(Y33="ALL5YRS",SUM(X33),0)))))</f>
        <v>0</v>
      </c>
      <c r="AB33" s="30">
        <f>IF(Y33=3,SUM(X33),IF(Y33="ALL3YRS",SUM(X33),IF(Y33="ALL4YRS",SUM(X33),IF(Y33="ALL5YRS",SUM(X33),0))))</f>
        <v>0</v>
      </c>
      <c r="AC33" s="30">
        <f>IF(Y33=4,SUM(X33),IF(Y33="ALL4YRS",SUM(X33),IF(Y33="ALL5YRS",SUM(X33),0)))</f>
        <v>0</v>
      </c>
      <c r="AD33" s="30">
        <f>IF(Y33=5,SUM(X33),IF(Y33="ALL5YRS",SUM(X33),0))</f>
        <v>0</v>
      </c>
      <c r="AE33" s="31">
        <f t="shared" si="47"/>
        <v>0</v>
      </c>
    </row>
    <row r="34" spans="1:31" x14ac:dyDescent="0.2">
      <c r="A34" s="432" t="s">
        <v>115</v>
      </c>
      <c r="B34" s="433"/>
      <c r="C34" s="433"/>
      <c r="D34" s="433"/>
      <c r="E34" s="433"/>
      <c r="F34" s="433"/>
      <c r="G34" s="433"/>
      <c r="H34" s="433"/>
      <c r="I34" s="434"/>
      <c r="J34" s="32">
        <f>SUMPRODUCT(ROUND(J27:J33,0))</f>
        <v>0</v>
      </c>
      <c r="K34" s="32">
        <f t="shared" ref="K34" si="48">SUMPRODUCT(ROUND(K27:K33,0))</f>
        <v>0</v>
      </c>
      <c r="L34" s="32">
        <f t="shared" ref="L34" si="49">SUMPRODUCT(ROUND(L27:L33,0))</f>
        <v>0</v>
      </c>
      <c r="M34" s="32">
        <f t="shared" ref="M34" si="50">SUMPRODUCT(ROUND(M27:M33,0))</f>
        <v>0</v>
      </c>
      <c r="N34" s="32">
        <f t="shared" ref="N34" si="51">SUMPRODUCT(ROUND(N27:N33,0))</f>
        <v>0</v>
      </c>
      <c r="O34" s="32">
        <f t="shared" ref="O34" si="52">SUMPRODUCT(ROUND(O27:O33,0))</f>
        <v>0</v>
      </c>
      <c r="Q34" s="432" t="s">
        <v>115</v>
      </c>
      <c r="R34" s="433"/>
      <c r="S34" s="433"/>
      <c r="T34" s="433"/>
      <c r="U34" s="433"/>
      <c r="V34" s="433"/>
      <c r="W34" s="433"/>
      <c r="X34" s="433"/>
      <c r="Y34" s="434"/>
      <c r="Z34" s="32">
        <f>SUMPRODUCT(ROUND(Z27:Z33,0))</f>
        <v>0</v>
      </c>
      <c r="AA34" s="32">
        <f t="shared" ref="AA34" si="53">SUMPRODUCT(ROUND(AA27:AA33,0))</f>
        <v>0</v>
      </c>
      <c r="AB34" s="32">
        <f t="shared" ref="AB34" si="54">SUMPRODUCT(ROUND(AB27:AB33,0))</f>
        <v>0</v>
      </c>
      <c r="AC34" s="32">
        <f t="shared" ref="AC34" si="55">SUMPRODUCT(ROUND(AC27:AC33,0))</f>
        <v>0</v>
      </c>
      <c r="AD34" s="32">
        <f t="shared" ref="AD34" si="56">SUMPRODUCT(ROUND(AD27:AD33,0))</f>
        <v>0</v>
      </c>
      <c r="AE34" s="32">
        <f t="shared" ref="AE34" si="57">SUMPRODUCT(ROUND(AE27:AE33,0))</f>
        <v>0</v>
      </c>
    </row>
    <row r="35" spans="1:31" x14ac:dyDescent="0.2">
      <c r="A35" s="27" t="s">
        <v>36</v>
      </c>
      <c r="B35" s="28" t="s">
        <v>38</v>
      </c>
      <c r="C35" s="439" t="s">
        <v>97</v>
      </c>
      <c r="D35" s="439"/>
      <c r="E35" s="439"/>
      <c r="F35" s="439"/>
      <c r="G35" s="439"/>
      <c r="H35" s="439"/>
      <c r="I35" s="445" t="s">
        <v>98</v>
      </c>
      <c r="J35" s="446" t="s">
        <v>170</v>
      </c>
      <c r="K35" s="435" t="s">
        <v>61</v>
      </c>
      <c r="L35" s="435" t="s">
        <v>62</v>
      </c>
      <c r="M35" s="435" t="s">
        <v>107</v>
      </c>
      <c r="N35" s="435" t="s">
        <v>108</v>
      </c>
      <c r="O35" s="435" t="s">
        <v>63</v>
      </c>
      <c r="Q35" s="27" t="s">
        <v>122</v>
      </c>
      <c r="R35" s="28" t="s">
        <v>38</v>
      </c>
      <c r="S35" s="439" t="s">
        <v>97</v>
      </c>
      <c r="T35" s="439"/>
      <c r="U35" s="439"/>
      <c r="V35" s="439"/>
      <c r="W35" s="439"/>
      <c r="X35" s="439"/>
      <c r="Y35" s="445" t="s">
        <v>98</v>
      </c>
      <c r="Z35" s="446" t="s">
        <v>170</v>
      </c>
      <c r="AA35" s="435" t="s">
        <v>61</v>
      </c>
      <c r="AB35" s="435" t="s">
        <v>62</v>
      </c>
      <c r="AC35" s="435" t="s">
        <v>107</v>
      </c>
      <c r="AD35" s="435" t="s">
        <v>108</v>
      </c>
      <c r="AE35" s="435" t="s">
        <v>63</v>
      </c>
    </row>
    <row r="36" spans="1:31" x14ac:dyDescent="0.2">
      <c r="A36" s="436"/>
      <c r="B36" s="28" t="s">
        <v>71</v>
      </c>
      <c r="C36" s="40" t="s">
        <v>95</v>
      </c>
      <c r="D36" s="40"/>
      <c r="E36" s="40"/>
      <c r="F36" s="48" t="s">
        <v>118</v>
      </c>
      <c r="G36" s="48"/>
      <c r="H36" s="40" t="s">
        <v>119</v>
      </c>
      <c r="I36" s="445"/>
      <c r="J36" s="446"/>
      <c r="K36" s="435"/>
      <c r="L36" s="435"/>
      <c r="M36" s="435"/>
      <c r="N36" s="435"/>
      <c r="O36" s="435"/>
      <c r="Q36" s="436"/>
      <c r="R36" s="28" t="s">
        <v>71</v>
      </c>
      <c r="S36" s="451" t="s">
        <v>95</v>
      </c>
      <c r="T36" s="452"/>
      <c r="U36" s="452"/>
      <c r="V36" s="452"/>
      <c r="W36" s="452"/>
      <c r="X36" s="453"/>
      <c r="Y36" s="445"/>
      <c r="Z36" s="446"/>
      <c r="AA36" s="435"/>
      <c r="AB36" s="435"/>
      <c r="AC36" s="435"/>
      <c r="AD36" s="435"/>
      <c r="AE36" s="435"/>
    </row>
    <row r="37" spans="1:31" x14ac:dyDescent="0.2">
      <c r="A37" s="437"/>
      <c r="B37" s="28" t="s">
        <v>39</v>
      </c>
      <c r="C37" s="439" t="s">
        <v>96</v>
      </c>
      <c r="D37" s="439"/>
      <c r="E37" s="439"/>
      <c r="F37" s="439"/>
      <c r="G37" s="439"/>
      <c r="H37" s="439"/>
      <c r="I37" s="445"/>
      <c r="J37" s="446"/>
      <c r="K37" s="435"/>
      <c r="L37" s="435"/>
      <c r="M37" s="435"/>
      <c r="N37" s="435"/>
      <c r="O37" s="435"/>
      <c r="Q37" s="437"/>
      <c r="R37" s="28" t="s">
        <v>39</v>
      </c>
      <c r="S37" s="439" t="s">
        <v>96</v>
      </c>
      <c r="T37" s="439"/>
      <c r="U37" s="439"/>
      <c r="V37" s="439"/>
      <c r="W37" s="439"/>
      <c r="X37" s="439"/>
      <c r="Y37" s="445"/>
      <c r="Z37" s="446"/>
      <c r="AA37" s="435"/>
      <c r="AB37" s="435"/>
      <c r="AC37" s="435"/>
      <c r="AD37" s="435"/>
      <c r="AE37" s="435"/>
    </row>
    <row r="38" spans="1:31" x14ac:dyDescent="0.2">
      <c r="A38" s="437"/>
      <c r="B38" s="28" t="s">
        <v>32</v>
      </c>
      <c r="C38" s="21" t="s">
        <v>50</v>
      </c>
      <c r="D38" s="20"/>
      <c r="E38" s="21" t="s">
        <v>77</v>
      </c>
      <c r="F38" s="20"/>
      <c r="G38" s="21" t="s">
        <v>58</v>
      </c>
      <c r="H38" s="20"/>
      <c r="I38" s="20">
        <v>1</v>
      </c>
      <c r="J38" s="29">
        <f>IF(I38=1,SUM(D38*F38*H38),IF(I38="ALL2YRS",SUM(D38*F38*H38),IF(I38="ALL3YRS",SUM(D38*F38*H38),IF(I38="ALL4YRS",SUM(D38*F38*H38),IF(I38="ALL5YRS",SUM(D38*F38*H38),0)))))</f>
        <v>0</v>
      </c>
      <c r="K38" s="30">
        <f>IF(I38=2,SUM(D38*F38*H38),IF(I38="ALL2YRS",SUM(D38*F38*H38),IF(I38="ALL3YRS",SUM(D38*F38*H38),IF(I38="ALL4YRS",SUM(D38*F38*H38),IF(I38="ALL5YRS",SUM(D38*F38*H38),0)))))</f>
        <v>0</v>
      </c>
      <c r="L38" s="30">
        <f>IF(I38=3,SUM(D38*F38*H38),IF(I38="ALL3YRS",SUM(D38*F38*H38),IF(I38="ALL4YRS",SUM(D38*F38*H38),IF(I38="ALL5YRS",SUM(D38*F38*H38),0))))</f>
        <v>0</v>
      </c>
      <c r="M38" s="30">
        <f>IF(I38=4,SUM(D38*F38*H38),IF(I38="ALL4YRS",SUM(D38*F38*H38),IF(I38="ALL5YRS",SUM(D38*F38*H38),0)))</f>
        <v>0</v>
      </c>
      <c r="N38" s="30">
        <f>IF(I38=5,SUM(D38*F38*H38),IF(I38="ALL5YRS",SUM(D38*F38*H38),0))</f>
        <v>0</v>
      </c>
      <c r="O38" s="31">
        <f>SUMPRODUCT(ROUND(J38:N38,0))</f>
        <v>0</v>
      </c>
      <c r="Q38" s="437"/>
      <c r="R38" s="28" t="s">
        <v>32</v>
      </c>
      <c r="S38" s="21" t="s">
        <v>50</v>
      </c>
      <c r="T38" s="20"/>
      <c r="U38" s="21" t="s">
        <v>77</v>
      </c>
      <c r="V38" s="20"/>
      <c r="W38" s="21" t="s">
        <v>58</v>
      </c>
      <c r="X38" s="20"/>
      <c r="Y38" s="20">
        <v>1</v>
      </c>
      <c r="Z38" s="29">
        <f>IF(Y38=1,SUM(T38*V38*X38),IF(Y38="ALL2YRS",SUM(T38*V38*X38),IF(Y38="ALL3YRS",SUM(T38*V38*X38),IF(Y38="ALL4YRS",SUM(T38*V38*X38),IF(Y38="ALL5YRS",SUM(T38*V38*X38),0)))))</f>
        <v>0</v>
      </c>
      <c r="AA38" s="30">
        <f>IF(Y38=2,SUM(T38*V38*X38),IF(Y38="ALL2YRS",SUM(T38*V38*X38),IF(Y38="ALL3YRS",SUM(T38*V38*X38),IF(Y38="ALL4YRS",SUM(T38*V38*X38),IF(Y38="ALL5YRS",SUM(T38*V38*X38),0)))))</f>
        <v>0</v>
      </c>
      <c r="AB38" s="30">
        <f>IF(Y38=3,SUM(T38*V38*X38),IF(Y38="ALL3YRS",SUM(T38*V38*X38),IF(Y38="ALL4YRS",SUM(T38*V38*X38),IF(Y38="ALL5YRS",SUM(T38*V38*X38),0))))</f>
        <v>0</v>
      </c>
      <c r="AC38" s="30">
        <f>IF(Y38=4,SUM(T38*V38*X38),IF(Y38="ALL4YRS",SUM(T38*V38*X38),IF(Y38="ALL5YRS",SUM(T38*V38*X38),0)))</f>
        <v>0</v>
      </c>
      <c r="AD38" s="30">
        <f>IF(Y38=5,SUM(T38*V38*X38),IF(Y38="ALL5YRS",SUM(T38*V38*X38),0))</f>
        <v>0</v>
      </c>
      <c r="AE38" s="31">
        <f>SUMPRODUCT(ROUND(Z38:AD38,0))</f>
        <v>0</v>
      </c>
    </row>
    <row r="39" spans="1:31" x14ac:dyDescent="0.2">
      <c r="A39" s="437"/>
      <c r="B39" s="28" t="s">
        <v>40</v>
      </c>
      <c r="C39" s="21" t="s">
        <v>53</v>
      </c>
      <c r="D39" s="20"/>
      <c r="E39" s="21" t="s">
        <v>51</v>
      </c>
      <c r="F39" s="20"/>
      <c r="G39" s="21" t="s">
        <v>52</v>
      </c>
      <c r="H39" s="20"/>
      <c r="I39" s="20">
        <v>1</v>
      </c>
      <c r="J39" s="29">
        <f t="shared" ref="J39:J42" si="58">IF(I39=1,SUM(D39*F39*H39),IF(I39="ALL2YRS",SUM(D39*F39*H39),IF(I39="ALL3YRS",SUM(D39*F39*H39),IF(I39="ALL4YRS",SUM(D39*F39*H39),IF(I39="ALL5YRS",SUM(D39*F39*H39),0)))))</f>
        <v>0</v>
      </c>
      <c r="K39" s="30">
        <f t="shared" ref="K39:K42" si="59">IF(I39=2,SUM(D39*F39*H39),IF(I39="ALL2YRS",SUM(D39*F39*H39),IF(I39="ALL3YRS",SUM(D39*F39*H39),IF(I39="ALL4YRS",SUM(D39*F39*H39),IF(I39="ALL5YRS",SUM(D39*F39*H39),0)))))</f>
        <v>0</v>
      </c>
      <c r="L39" s="30">
        <f t="shared" ref="L39:L42" si="60">IF(I39=3,SUM(D39*F39*H39),IF(I39="ALL3YRS",SUM(D39*F39*H39),IF(I39="ALL4YRS",SUM(D39*F39*H39),IF(I39="ALL5YRS",SUM(D39*F39*H39),0))))</f>
        <v>0</v>
      </c>
      <c r="M39" s="30">
        <f t="shared" ref="M39:M42" si="61">IF(I39=4,SUM(D39*F39*H39),IF(I39="ALL4YRS",SUM(D39*F39*H39),IF(I39="ALL5YRS",SUM(D39*F39*H39),0)))</f>
        <v>0</v>
      </c>
      <c r="N39" s="30">
        <f t="shared" ref="N39:N42" si="62">IF(I39=5,SUM(D39*F39*H39),IF(I39="ALL5YRS",SUM(D39*F39*H39),0))</f>
        <v>0</v>
      </c>
      <c r="O39" s="31">
        <f t="shared" ref="O39:O44" si="63">SUMPRODUCT(ROUND(J39:N39,0))</f>
        <v>0</v>
      </c>
      <c r="Q39" s="437"/>
      <c r="R39" s="28" t="s">
        <v>40</v>
      </c>
      <c r="S39" s="21" t="s">
        <v>53</v>
      </c>
      <c r="T39" s="20"/>
      <c r="U39" s="21" t="s">
        <v>51</v>
      </c>
      <c r="V39" s="20"/>
      <c r="W39" s="21" t="s">
        <v>52</v>
      </c>
      <c r="X39" s="20"/>
      <c r="Y39" s="20">
        <v>1</v>
      </c>
      <c r="Z39" s="29">
        <f t="shared" ref="Z39:Z42" si="64">IF(Y39=1,SUM(T39*V39*X39),IF(Y39="ALL2YRS",SUM(T39*V39*X39),IF(Y39="ALL3YRS",SUM(T39*V39*X39),IF(Y39="ALL4YRS",SUM(T39*V39*X39),IF(Y39="ALL5YRS",SUM(T39*V39*X39),0)))))</f>
        <v>0</v>
      </c>
      <c r="AA39" s="30">
        <f t="shared" ref="AA39:AA42" si="65">IF(Y39=2,SUM(T39*V39*X39),IF(Y39="ALL2YRS",SUM(T39*V39*X39),IF(Y39="ALL3YRS",SUM(T39*V39*X39),IF(Y39="ALL4YRS",SUM(T39*V39*X39),IF(Y39="ALL5YRS",SUM(T39*V39*X39),0)))))</f>
        <v>0</v>
      </c>
      <c r="AB39" s="30">
        <f t="shared" ref="AB39:AB42" si="66">IF(Y39=3,SUM(T39*V39*X39),IF(Y39="ALL3YRS",SUM(T39*V39*X39),IF(Y39="ALL4YRS",SUM(T39*V39*X39),IF(Y39="ALL5YRS",SUM(T39*V39*X39),0))))</f>
        <v>0</v>
      </c>
      <c r="AC39" s="30">
        <f t="shared" ref="AC39:AC42" si="67">IF(Y39=4,SUM(T39*V39*X39),IF(Y39="ALL4YRS",SUM(T39*V39*X39),IF(Y39="ALL5YRS",SUM(T39*V39*X39),0)))</f>
        <v>0</v>
      </c>
      <c r="AD39" s="30">
        <f t="shared" ref="AD39:AD42" si="68">IF(Y39=5,SUM(T39*V39*X39),IF(Y39="ALL5YRS",SUM(T39*V39*X39),0))</f>
        <v>0</v>
      </c>
      <c r="AE39" s="31">
        <f t="shared" ref="AE39:AE44" si="69">SUMPRODUCT(ROUND(Z39:AD39,0))</f>
        <v>0</v>
      </c>
    </row>
    <row r="40" spans="1:31" x14ac:dyDescent="0.2">
      <c r="A40" s="437"/>
      <c r="B40" s="28" t="s">
        <v>33</v>
      </c>
      <c r="C40" s="21" t="s">
        <v>53</v>
      </c>
      <c r="D40" s="20"/>
      <c r="E40" s="21" t="s">
        <v>54</v>
      </c>
      <c r="F40" s="20"/>
      <c r="G40" s="21" t="s">
        <v>55</v>
      </c>
      <c r="H40" s="20"/>
      <c r="I40" s="20">
        <v>1</v>
      </c>
      <c r="J40" s="29">
        <f t="shared" si="58"/>
        <v>0</v>
      </c>
      <c r="K40" s="30">
        <f t="shared" si="59"/>
        <v>0</v>
      </c>
      <c r="L40" s="30">
        <f t="shared" si="60"/>
        <v>0</v>
      </c>
      <c r="M40" s="30">
        <f t="shared" si="61"/>
        <v>0</v>
      </c>
      <c r="N40" s="30">
        <f t="shared" si="62"/>
        <v>0</v>
      </c>
      <c r="O40" s="31">
        <f t="shared" si="63"/>
        <v>0</v>
      </c>
      <c r="Q40" s="437"/>
      <c r="R40" s="28" t="s">
        <v>33</v>
      </c>
      <c r="S40" s="21" t="s">
        <v>53</v>
      </c>
      <c r="T40" s="20"/>
      <c r="U40" s="21" t="s">
        <v>54</v>
      </c>
      <c r="V40" s="20"/>
      <c r="W40" s="21" t="s">
        <v>55</v>
      </c>
      <c r="X40" s="20"/>
      <c r="Y40" s="20">
        <v>1</v>
      </c>
      <c r="Z40" s="29">
        <f t="shared" si="64"/>
        <v>0</v>
      </c>
      <c r="AA40" s="30">
        <f t="shared" si="65"/>
        <v>0</v>
      </c>
      <c r="AB40" s="30">
        <f t="shared" si="66"/>
        <v>0</v>
      </c>
      <c r="AC40" s="30">
        <f t="shared" si="67"/>
        <v>0</v>
      </c>
      <c r="AD40" s="30">
        <f t="shared" si="68"/>
        <v>0</v>
      </c>
      <c r="AE40" s="31">
        <f t="shared" si="69"/>
        <v>0</v>
      </c>
    </row>
    <row r="41" spans="1:31" x14ac:dyDescent="0.2">
      <c r="A41" s="437"/>
      <c r="B41" s="28" t="s">
        <v>67</v>
      </c>
      <c r="C41" s="20" t="s">
        <v>174</v>
      </c>
      <c r="D41" s="21">
        <f>VLOOKUP(C41,Table3[#All],3,FALSE)</f>
        <v>0</v>
      </c>
      <c r="E41" s="21" t="s">
        <v>54</v>
      </c>
      <c r="F41" s="20"/>
      <c r="G41" s="21" t="s">
        <v>58</v>
      </c>
      <c r="H41" s="20"/>
      <c r="I41" s="20">
        <v>1</v>
      </c>
      <c r="J41" s="29">
        <f t="shared" si="58"/>
        <v>0</v>
      </c>
      <c r="K41" s="30">
        <f t="shared" si="59"/>
        <v>0</v>
      </c>
      <c r="L41" s="30">
        <f t="shared" si="60"/>
        <v>0</v>
      </c>
      <c r="M41" s="30">
        <f t="shared" si="61"/>
        <v>0</v>
      </c>
      <c r="N41" s="30">
        <f t="shared" si="62"/>
        <v>0</v>
      </c>
      <c r="O41" s="31">
        <f t="shared" si="63"/>
        <v>0</v>
      </c>
      <c r="Q41" s="437"/>
      <c r="R41" s="28" t="s">
        <v>67</v>
      </c>
      <c r="S41" s="20" t="s">
        <v>174</v>
      </c>
      <c r="T41" s="21">
        <f>VLOOKUP(S41,Table3[#All],3,FALSE)</f>
        <v>0</v>
      </c>
      <c r="U41" s="21" t="s">
        <v>54</v>
      </c>
      <c r="V41" s="20"/>
      <c r="W41" s="21" t="s">
        <v>58</v>
      </c>
      <c r="X41" s="20"/>
      <c r="Y41" s="20">
        <v>1</v>
      </c>
      <c r="Z41" s="29">
        <f t="shared" si="64"/>
        <v>0</v>
      </c>
      <c r="AA41" s="30">
        <f t="shared" si="65"/>
        <v>0</v>
      </c>
      <c r="AB41" s="30">
        <f t="shared" si="66"/>
        <v>0</v>
      </c>
      <c r="AC41" s="30">
        <f t="shared" si="67"/>
        <v>0</v>
      </c>
      <c r="AD41" s="30">
        <f t="shared" si="68"/>
        <v>0</v>
      </c>
      <c r="AE41" s="31">
        <f t="shared" si="69"/>
        <v>0</v>
      </c>
    </row>
    <row r="42" spans="1:31" x14ac:dyDescent="0.2">
      <c r="A42" s="437"/>
      <c r="B42" s="28" t="s">
        <v>68</v>
      </c>
      <c r="C42" s="21" t="s">
        <v>58</v>
      </c>
      <c r="D42" s="20"/>
      <c r="E42" s="21" t="s">
        <v>65</v>
      </c>
      <c r="F42" s="20"/>
      <c r="G42" s="21" t="s">
        <v>42</v>
      </c>
      <c r="H42" s="21">
        <f>VLOOKUP(C41,Table3[#All],2,FALSE)</f>
        <v>0.36249999999999999</v>
      </c>
      <c r="I42" s="20">
        <v>1</v>
      </c>
      <c r="J42" s="29">
        <f t="shared" si="58"/>
        <v>0</v>
      </c>
      <c r="K42" s="30">
        <f t="shared" si="59"/>
        <v>0</v>
      </c>
      <c r="L42" s="30">
        <f t="shared" si="60"/>
        <v>0</v>
      </c>
      <c r="M42" s="30">
        <f t="shared" si="61"/>
        <v>0</v>
      </c>
      <c r="N42" s="30">
        <f t="shared" si="62"/>
        <v>0</v>
      </c>
      <c r="O42" s="31">
        <f t="shared" si="63"/>
        <v>0</v>
      </c>
      <c r="Q42" s="437"/>
      <c r="R42" s="28" t="s">
        <v>68</v>
      </c>
      <c r="S42" s="21" t="s">
        <v>58</v>
      </c>
      <c r="T42" s="20"/>
      <c r="U42" s="21" t="s">
        <v>65</v>
      </c>
      <c r="V42" s="20"/>
      <c r="W42" s="21" t="s">
        <v>42</v>
      </c>
      <c r="X42" s="21">
        <f>VLOOKUP(S41,Table3[#All],2,FALSE)</f>
        <v>0.36249999999999999</v>
      </c>
      <c r="Y42" s="20">
        <v>1</v>
      </c>
      <c r="Z42" s="29">
        <f t="shared" si="64"/>
        <v>0</v>
      </c>
      <c r="AA42" s="30">
        <f t="shared" si="65"/>
        <v>0</v>
      </c>
      <c r="AB42" s="30">
        <f t="shared" si="66"/>
        <v>0</v>
      </c>
      <c r="AC42" s="30">
        <f t="shared" si="67"/>
        <v>0</v>
      </c>
      <c r="AD42" s="30">
        <f t="shared" si="68"/>
        <v>0</v>
      </c>
      <c r="AE42" s="31">
        <f t="shared" si="69"/>
        <v>0</v>
      </c>
    </row>
    <row r="43" spans="1:31" x14ac:dyDescent="0.2">
      <c r="A43" s="437"/>
      <c r="B43" s="28" t="s">
        <v>56</v>
      </c>
      <c r="C43" s="21" t="s">
        <v>50</v>
      </c>
      <c r="D43" s="20"/>
      <c r="E43" s="21" t="s">
        <v>17</v>
      </c>
      <c r="F43" s="20"/>
      <c r="G43" s="443"/>
      <c r="H43" s="444"/>
      <c r="I43" s="20">
        <v>1</v>
      </c>
      <c r="J43" s="29">
        <f>IF(I43=1,SUM(D43*F43),IF(I43="ALL2YRS",SUM(D43*F43),IF(I43="ALL3YRS",SUM(D43*F43),IF(I43="ALL4YRS",SUM(D43*F43),IF(I43="ALL5YRS",SUM(D43*F43),0)))))</f>
        <v>0</v>
      </c>
      <c r="K43" s="30">
        <f>IF(I43=2,SUM(D43*F43),IF(I43="ALL2YRS",SUM(D43*F43),IF(I43="ALL3YRS",SUM(D43*F43),IF(I43="ALL4YRS",SUM(D43*F43),IF(I43="ALL5YRS",SUM(D43*F43),0)))))</f>
        <v>0</v>
      </c>
      <c r="L43" s="30">
        <f>IF(I43=3,SUM(D43*F43),IF(I43="ALL3YRS",SUM(D43*F43),IF(I43="ALL4YRS",SUM(D43*F43),IF(I43="ALL5YRS",SUM(D43*F43),0))))</f>
        <v>0</v>
      </c>
      <c r="M43" s="30">
        <f>IF(I43=4,SUM(D43*F43),IF(I43="ALL4YRS",SUM(D43*F43),IF(I43="ALL5YRS",SUM(D43*F43),0)))</f>
        <v>0</v>
      </c>
      <c r="N43" s="30">
        <f>IF(I43=5,SUM(D43*F43),IF(I43="ALL5YRS",SUM(D43*F43),0))</f>
        <v>0</v>
      </c>
      <c r="O43" s="31">
        <f t="shared" si="63"/>
        <v>0</v>
      </c>
      <c r="Q43" s="437"/>
      <c r="R43" s="28" t="s">
        <v>56</v>
      </c>
      <c r="S43" s="21" t="s">
        <v>50</v>
      </c>
      <c r="T43" s="20"/>
      <c r="U43" s="21" t="s">
        <v>17</v>
      </c>
      <c r="V43" s="20"/>
      <c r="W43" s="443"/>
      <c r="X43" s="444"/>
      <c r="Y43" s="20">
        <v>1</v>
      </c>
      <c r="Z43" s="29">
        <f>IF(Y43=1,SUM(T43*V43),IF(Y43="ALL2YRS",SUM(T43*V43),IF(Y43="ALL3YRS",SUM(T43*V43),IF(Y43="ALL4YRS",SUM(T43*V43),IF(Y43="ALL5YRS",SUM(T43*V43),0)))))</f>
        <v>0</v>
      </c>
      <c r="AA43" s="30">
        <f>IF(Y43=2,SUM(T43*V43),IF(Y43="ALL2YRS",SUM(T43*V43),IF(Y43="ALL3YRS",SUM(T43*V43),IF(Y43="ALL4YRS",SUM(T43*V43),IF(Y43="ALL5YRS",SUM(T43*V43),0)))))</f>
        <v>0</v>
      </c>
      <c r="AB43" s="30">
        <f>IF(Y43=3,SUM(T43*V43),IF(Y43="ALL3YRS",SUM(T43*V43),IF(Y43="ALL4YRS",SUM(T43*V43),IF(Y43="ALL5YRS",SUM(T43*V43),0))))</f>
        <v>0</v>
      </c>
      <c r="AC43" s="30">
        <f>IF(Y43=4,SUM(T43*V43),IF(Y43="ALL4YRS",SUM(T43*V43),IF(Y43="ALL5YRS",SUM(T43*V43),0)))</f>
        <v>0</v>
      </c>
      <c r="AD43" s="30">
        <f>IF(Y43=5,SUM(T43*V43),IF(Y43="ALL5YRS",SUM(T43*V43),0))</f>
        <v>0</v>
      </c>
      <c r="AE43" s="31">
        <f t="shared" si="69"/>
        <v>0</v>
      </c>
    </row>
    <row r="44" spans="1:31" x14ac:dyDescent="0.2">
      <c r="A44" s="438"/>
      <c r="B44" s="28" t="s">
        <v>57</v>
      </c>
      <c r="C44" s="440" t="s">
        <v>66</v>
      </c>
      <c r="D44" s="441"/>
      <c r="E44" s="441"/>
      <c r="F44" s="442"/>
      <c r="G44" s="21" t="s">
        <v>127</v>
      </c>
      <c r="H44" s="20"/>
      <c r="I44" s="20">
        <v>1</v>
      </c>
      <c r="J44" s="29">
        <f>IF(I44=1,SUM(H44),IF(I44="ALL2YRS",SUM(H44),IF(I44="ALL3YRS",SUM(H44),IF(I44="ALL4YRS",SUM(H44),IF(I44="ALL5YRS",SUM(H44),0)))))</f>
        <v>0</v>
      </c>
      <c r="K44" s="30">
        <f>IF(I44=2,SUM(DH44),IF(I44="ALL2YRS",SUM(H44),IF(I44="ALL3YRS",SUM(H44),IF(I44="ALL4YRS",SUM(H44),IF(I44="ALL5YRS",SUM(H44),0)))))</f>
        <v>0</v>
      </c>
      <c r="L44" s="30">
        <f>IF(I44=3,SUM(H44),IF(I44="ALL3YRS",SUM(H44),IF(I44="ALL4YRS",SUM(H44),IF(I44="ALL5YRS",SUM(H44),0))))</f>
        <v>0</v>
      </c>
      <c r="M44" s="30">
        <f>IF(I44=4,SUM(H44),IF(I44="ALL4YRS",SUM(H44),IF(I44="ALL5YRS",SUM(H44),0)))</f>
        <v>0</v>
      </c>
      <c r="N44" s="30">
        <f>IF(I44=5,SUM(H44),IF(I44="ALL5YRS",SUM(H44),0))</f>
        <v>0</v>
      </c>
      <c r="O44" s="31">
        <f t="shared" si="63"/>
        <v>0</v>
      </c>
      <c r="Q44" s="438"/>
      <c r="R44" s="28" t="s">
        <v>57</v>
      </c>
      <c r="S44" s="440" t="s">
        <v>66</v>
      </c>
      <c r="T44" s="441"/>
      <c r="U44" s="441"/>
      <c r="V44" s="442"/>
      <c r="W44" s="21" t="s">
        <v>127</v>
      </c>
      <c r="X44" s="20"/>
      <c r="Y44" s="20">
        <v>1</v>
      </c>
      <c r="Z44" s="29">
        <f>IF(Y44=1,SUM(X44),IF(Y44="ALL2YRS",SUM(X44),IF(Y44="ALL3YRS",SUM(X44),IF(Y44="ALL4YRS",SUM(X44),IF(Y44="ALL5YRS",SUM(X44),0)))))</f>
        <v>0</v>
      </c>
      <c r="AA44" s="30">
        <f>IF(Y44=2,SUM(X44),IF(Y44="ALL2YRS",SUM(X44),IF(Y44="ALL3YRS",SUM(X44),IF(Y44="ALL4YRS",SUM(X44),IF(Y44="ALL5YRS",SUM(X44),0)))))</f>
        <v>0</v>
      </c>
      <c r="AB44" s="30">
        <f>IF(Y44=3,SUM(X44),IF(Y44="ALL3YRS",SUM(X44),IF(Y44="ALL4YRS",SUM(X44),IF(Y44="ALL5YRS",SUM(X44),0))))</f>
        <v>0</v>
      </c>
      <c r="AC44" s="30">
        <f>IF(Y44=4,SUM(X44),IF(Y44="ALL4YRS",SUM(X44),IF(Y44="ALL5YRS",SUM(X44),0)))</f>
        <v>0</v>
      </c>
      <c r="AD44" s="30">
        <f>IF(Y44=5,SUM(X44),IF(Y44="ALL5YRS",SUM(X44),0))</f>
        <v>0</v>
      </c>
      <c r="AE44" s="31">
        <f t="shared" si="69"/>
        <v>0</v>
      </c>
    </row>
    <row r="45" spans="1:31" x14ac:dyDescent="0.2">
      <c r="A45" s="432" t="s">
        <v>116</v>
      </c>
      <c r="B45" s="433"/>
      <c r="C45" s="433"/>
      <c r="D45" s="433"/>
      <c r="E45" s="433"/>
      <c r="F45" s="433"/>
      <c r="G45" s="433"/>
      <c r="H45" s="433"/>
      <c r="I45" s="434"/>
      <c r="J45" s="32">
        <f>SUMPRODUCT(ROUND(J38:J44,0))</f>
        <v>0</v>
      </c>
      <c r="K45" s="32">
        <f t="shared" ref="K45" si="70">SUMPRODUCT(ROUND(K38:K44,0))</f>
        <v>0</v>
      </c>
      <c r="L45" s="32">
        <f t="shared" ref="L45" si="71">SUMPRODUCT(ROUND(L38:L44,0))</f>
        <v>0</v>
      </c>
      <c r="M45" s="32">
        <f t="shared" ref="M45" si="72">SUMPRODUCT(ROUND(M38:M44,0))</f>
        <v>0</v>
      </c>
      <c r="N45" s="32">
        <f t="shared" ref="N45" si="73">SUMPRODUCT(ROUND(N38:N44,0))</f>
        <v>0</v>
      </c>
      <c r="O45" s="32">
        <f t="shared" ref="O45" si="74">SUMPRODUCT(ROUND(O38:O44,0))</f>
        <v>0</v>
      </c>
      <c r="Q45" s="432" t="s">
        <v>116</v>
      </c>
      <c r="R45" s="433"/>
      <c r="S45" s="433"/>
      <c r="T45" s="433"/>
      <c r="U45" s="433"/>
      <c r="V45" s="433"/>
      <c r="W45" s="433"/>
      <c r="X45" s="433"/>
      <c r="Y45" s="434"/>
      <c r="Z45" s="32">
        <f>SUMPRODUCT(ROUND(Z38:Z44,0))</f>
        <v>0</v>
      </c>
      <c r="AA45" s="32">
        <f t="shared" ref="AA45" si="75">SUMPRODUCT(ROUND(AA38:AA44,0))</f>
        <v>0</v>
      </c>
      <c r="AB45" s="32">
        <f t="shared" ref="AB45" si="76">SUMPRODUCT(ROUND(AB38:AB44,0))</f>
        <v>0</v>
      </c>
      <c r="AC45" s="32">
        <f t="shared" ref="AC45" si="77">SUMPRODUCT(ROUND(AC38:AC44,0))</f>
        <v>0</v>
      </c>
      <c r="AD45" s="32">
        <f t="shared" ref="AD45" si="78">SUMPRODUCT(ROUND(AD38:AD44,0))</f>
        <v>0</v>
      </c>
      <c r="AE45" s="32">
        <f t="shared" ref="AE45" si="79">SUMPRODUCT(ROUND(AE38:AE44,0))</f>
        <v>0</v>
      </c>
    </row>
    <row r="46" spans="1:31" x14ac:dyDescent="0.2">
      <c r="A46" s="27" t="s">
        <v>37</v>
      </c>
      <c r="B46" s="28" t="s">
        <v>38</v>
      </c>
      <c r="C46" s="439" t="s">
        <v>97</v>
      </c>
      <c r="D46" s="439"/>
      <c r="E46" s="439"/>
      <c r="F46" s="439"/>
      <c r="G46" s="439"/>
      <c r="H46" s="439"/>
      <c r="I46" s="445" t="s">
        <v>98</v>
      </c>
      <c r="J46" s="446" t="s">
        <v>170</v>
      </c>
      <c r="K46" s="435" t="s">
        <v>61</v>
      </c>
      <c r="L46" s="435" t="s">
        <v>62</v>
      </c>
      <c r="M46" s="435" t="s">
        <v>107</v>
      </c>
      <c r="N46" s="435" t="s">
        <v>108</v>
      </c>
      <c r="O46" s="435" t="s">
        <v>63</v>
      </c>
      <c r="Q46" s="27" t="s">
        <v>121</v>
      </c>
      <c r="R46" s="28" t="s">
        <v>38</v>
      </c>
      <c r="S46" s="439" t="s">
        <v>97</v>
      </c>
      <c r="T46" s="439"/>
      <c r="U46" s="439"/>
      <c r="V46" s="439"/>
      <c r="W46" s="439"/>
      <c r="X46" s="439"/>
      <c r="Y46" s="445" t="s">
        <v>98</v>
      </c>
      <c r="Z46" s="446" t="s">
        <v>170</v>
      </c>
      <c r="AA46" s="435" t="s">
        <v>61</v>
      </c>
      <c r="AB46" s="435" t="s">
        <v>62</v>
      </c>
      <c r="AC46" s="435" t="s">
        <v>107</v>
      </c>
      <c r="AD46" s="435" t="s">
        <v>108</v>
      </c>
      <c r="AE46" s="435" t="s">
        <v>63</v>
      </c>
    </row>
    <row r="47" spans="1:31" x14ac:dyDescent="0.2">
      <c r="A47" s="436"/>
      <c r="B47" s="28" t="s">
        <v>71</v>
      </c>
      <c r="C47" s="40" t="s">
        <v>95</v>
      </c>
      <c r="D47" s="40"/>
      <c r="E47" s="40"/>
      <c r="F47" s="48" t="s">
        <v>118</v>
      </c>
      <c r="G47" s="48"/>
      <c r="H47" s="40" t="s">
        <v>119</v>
      </c>
      <c r="I47" s="445"/>
      <c r="J47" s="446"/>
      <c r="K47" s="435"/>
      <c r="L47" s="435"/>
      <c r="M47" s="435"/>
      <c r="N47" s="435"/>
      <c r="O47" s="435"/>
      <c r="Q47" s="436"/>
      <c r="R47" s="28" t="s">
        <v>71</v>
      </c>
      <c r="S47" s="451" t="s">
        <v>95</v>
      </c>
      <c r="T47" s="452"/>
      <c r="U47" s="452"/>
      <c r="V47" s="452"/>
      <c r="W47" s="452"/>
      <c r="X47" s="453"/>
      <c r="Y47" s="445"/>
      <c r="Z47" s="446"/>
      <c r="AA47" s="435"/>
      <c r="AB47" s="435"/>
      <c r="AC47" s="435"/>
      <c r="AD47" s="435"/>
      <c r="AE47" s="435"/>
    </row>
    <row r="48" spans="1:31" x14ac:dyDescent="0.2">
      <c r="A48" s="437"/>
      <c r="B48" s="28" t="s">
        <v>39</v>
      </c>
      <c r="C48" s="439" t="s">
        <v>96</v>
      </c>
      <c r="D48" s="439"/>
      <c r="E48" s="439"/>
      <c r="F48" s="439"/>
      <c r="G48" s="439"/>
      <c r="H48" s="439"/>
      <c r="I48" s="445"/>
      <c r="J48" s="446"/>
      <c r="K48" s="435"/>
      <c r="L48" s="435"/>
      <c r="M48" s="435"/>
      <c r="N48" s="435"/>
      <c r="O48" s="435"/>
      <c r="Q48" s="437"/>
      <c r="R48" s="28" t="s">
        <v>39</v>
      </c>
      <c r="S48" s="439" t="s">
        <v>96</v>
      </c>
      <c r="T48" s="439"/>
      <c r="U48" s="439"/>
      <c r="V48" s="439"/>
      <c r="W48" s="439"/>
      <c r="X48" s="439"/>
      <c r="Y48" s="445"/>
      <c r="Z48" s="446"/>
      <c r="AA48" s="435"/>
      <c r="AB48" s="435"/>
      <c r="AC48" s="435"/>
      <c r="AD48" s="435"/>
      <c r="AE48" s="435"/>
    </row>
    <row r="49" spans="1:31" x14ac:dyDescent="0.2">
      <c r="A49" s="437"/>
      <c r="B49" s="28" t="s">
        <v>32</v>
      </c>
      <c r="C49" s="21" t="s">
        <v>50</v>
      </c>
      <c r="D49" s="20"/>
      <c r="E49" s="21" t="s">
        <v>77</v>
      </c>
      <c r="F49" s="20"/>
      <c r="G49" s="21" t="s">
        <v>58</v>
      </c>
      <c r="H49" s="20"/>
      <c r="I49" s="20">
        <v>1</v>
      </c>
      <c r="J49" s="29">
        <f>IF(I49=1,SUM(D49*F49*H49),IF(I49="ALL2YRS",SUM(D49*F49*H49),IF(I49="ALL3YRS",SUM(D49*F49*H49),IF(I49="ALL4YRS",SUM(D49*F49*H49),IF(I49="ALL5YRS",SUM(D49*F49*H49),0)))))</f>
        <v>0</v>
      </c>
      <c r="K49" s="30">
        <f>IF(I49=2,SUM(D49*F49*H49),IF(I49="ALL2YRS",SUM(D49*F49*H49),IF(I49="ALL3YRS",SUM(D49*F49*H49),IF(I49="ALL4YRS",SUM(D49*F49*H49),IF(I49="ALL5YRS",SUM(D49*F49*H49),0)))))</f>
        <v>0</v>
      </c>
      <c r="L49" s="30">
        <f>IF(I49=3,SUM(D49*F49*H49),IF(I49="ALL3YRS",SUM(D49*F49*H49),IF(I49="ALL4YRS",SUM(D49*F49*H49),IF(I49="ALL5YRS",SUM(D49*F49*H49),0))))</f>
        <v>0</v>
      </c>
      <c r="M49" s="30">
        <f>IF(I49=4,SUM(D49*F49*H49),IF(I49="ALL4YRS",SUM(D49*F49*H49),IF(I49="ALL5YRS",SUM(D49*F49*H49),0)))</f>
        <v>0</v>
      </c>
      <c r="N49" s="30">
        <f>IF(I49=5,SUM(D49*F49*H49),IF(I49="ALL5YRS",SUM(D49*F49*H49),0))</f>
        <v>0</v>
      </c>
      <c r="O49" s="31">
        <f>SUMPRODUCT(ROUND(J49:N49,0))</f>
        <v>0</v>
      </c>
      <c r="Q49" s="437"/>
      <c r="R49" s="28" t="s">
        <v>32</v>
      </c>
      <c r="S49" s="21" t="s">
        <v>50</v>
      </c>
      <c r="T49" s="20"/>
      <c r="U49" s="21" t="s">
        <v>77</v>
      </c>
      <c r="V49" s="20"/>
      <c r="W49" s="21" t="s">
        <v>58</v>
      </c>
      <c r="X49" s="20"/>
      <c r="Y49" s="20">
        <v>1</v>
      </c>
      <c r="Z49" s="29">
        <f>IF(Y49=1,SUM(T49*V49*X49),IF(Y49="ALL2YRS",SUM(T49*V49*X49),IF(Y49="ALL3YRS",SUM(T49*V49*X49),IF(Y49="ALL4YRS",SUM(T49*V49*X49),IF(Y49="ALL5YRS",SUM(T49*V49*X49),0)))))</f>
        <v>0</v>
      </c>
      <c r="AA49" s="30">
        <f>IF(Y49=2,SUM(T49*V49*X49),IF(Y49="ALL2YRS",SUM(T49*V49*X49),IF(Y49="ALL3YRS",SUM(T49*V49*X49),IF(Y49="ALL4YRS",SUM(T49*V49*X49),IF(Y49="ALL5YRS",SUM(T49*V49*X49),0)))))</f>
        <v>0</v>
      </c>
      <c r="AB49" s="30">
        <f>IF(Y49=3,SUM(T49*V49*X49),IF(Y49="ALL3YRS",SUM(T49*V49*X49),IF(Y49="ALL4YRS",SUM(T49*V49*X49),IF(Y49="ALL5YRS",SUM(T49*V49*X49),0))))</f>
        <v>0</v>
      </c>
      <c r="AC49" s="30">
        <f>IF(Y49=4,SUM(T49*V49*X49),IF(Y49="ALL4YRS",SUM(T49*V49*X49),IF(Y49="ALL5YRS",SUM(T49*V49*X49),0)))</f>
        <v>0</v>
      </c>
      <c r="AD49" s="30">
        <f>IF(Y49=5,SUM(T49*V49*X49),IF(Y49="ALL5YRS",SUM(T49*V49*X49),0))</f>
        <v>0</v>
      </c>
      <c r="AE49" s="31">
        <f>SUMPRODUCT(ROUND(Z49:AD49,0))</f>
        <v>0</v>
      </c>
    </row>
    <row r="50" spans="1:31" x14ac:dyDescent="0.2">
      <c r="A50" s="437"/>
      <c r="B50" s="28" t="s">
        <v>40</v>
      </c>
      <c r="C50" s="21" t="s">
        <v>53</v>
      </c>
      <c r="D50" s="20"/>
      <c r="E50" s="21" t="s">
        <v>51</v>
      </c>
      <c r="F50" s="20"/>
      <c r="G50" s="21" t="s">
        <v>52</v>
      </c>
      <c r="H50" s="20"/>
      <c r="I50" s="20">
        <v>1</v>
      </c>
      <c r="J50" s="29">
        <f t="shared" ref="J50:J53" si="80">IF(I50=1,SUM(D50*F50*H50),IF(I50="ALL2YRS",SUM(D50*F50*H50),IF(I50="ALL3YRS",SUM(D50*F50*H50),IF(I50="ALL4YRS",SUM(D50*F50*H50),IF(I50="ALL5YRS",SUM(D50*F50*H50),0)))))</f>
        <v>0</v>
      </c>
      <c r="K50" s="30">
        <f t="shared" ref="K50:K53" si="81">IF(I50=2,SUM(D50*F50*H50),IF(I50="ALL2YRS",SUM(D50*F50*H50),IF(I50="ALL3YRS",SUM(D50*F50*H50),IF(I50="ALL4YRS",SUM(D50*F50*H50),IF(I50="ALL5YRS",SUM(D50*F50*H50),0)))))</f>
        <v>0</v>
      </c>
      <c r="L50" s="30">
        <f t="shared" ref="L50:L53" si="82">IF(I50=3,SUM(D50*F50*H50),IF(I50="ALL3YRS",SUM(D50*F50*H50),IF(I50="ALL4YRS",SUM(D50*F50*H50),IF(I50="ALL5YRS",SUM(D50*F50*H50),0))))</f>
        <v>0</v>
      </c>
      <c r="M50" s="30">
        <f t="shared" ref="M50:M53" si="83">IF(I50=4,SUM(D50*F50*H50),IF(I50="ALL4YRS",SUM(D50*F50*H50),IF(I50="ALL5YRS",SUM(D50*F50*H50),0)))</f>
        <v>0</v>
      </c>
      <c r="N50" s="30">
        <f t="shared" ref="N50:N53" si="84">IF(I50=5,SUM(D50*F50*H50),IF(I50="ALL5YRS",SUM(D50*F50*H50),0))</f>
        <v>0</v>
      </c>
      <c r="O50" s="31">
        <f t="shared" ref="O50:O55" si="85">SUMPRODUCT(ROUND(J50:N50,0))</f>
        <v>0</v>
      </c>
      <c r="Q50" s="437"/>
      <c r="R50" s="28" t="s">
        <v>40</v>
      </c>
      <c r="S50" s="21" t="s">
        <v>53</v>
      </c>
      <c r="T50" s="20"/>
      <c r="U50" s="21" t="s">
        <v>51</v>
      </c>
      <c r="V50" s="20"/>
      <c r="W50" s="21" t="s">
        <v>52</v>
      </c>
      <c r="X50" s="20"/>
      <c r="Y50" s="20">
        <v>1</v>
      </c>
      <c r="Z50" s="29">
        <f t="shared" ref="Z50:Z53" si="86">IF(Y50=1,SUM(T50*V50*X50),IF(Y50="ALL2YRS",SUM(T50*V50*X50),IF(Y50="ALL3YRS",SUM(T50*V50*X50),IF(Y50="ALL4YRS",SUM(T50*V50*X50),IF(Y50="ALL5YRS",SUM(T50*V50*X50),0)))))</f>
        <v>0</v>
      </c>
      <c r="AA50" s="30">
        <f t="shared" ref="AA50:AA53" si="87">IF(Y50=2,SUM(T50*V50*X50),IF(Y50="ALL2YRS",SUM(T50*V50*X50),IF(Y50="ALL3YRS",SUM(T50*V50*X50),IF(Y50="ALL4YRS",SUM(T50*V50*X50),IF(Y50="ALL5YRS",SUM(T50*V50*X50),0)))))</f>
        <v>0</v>
      </c>
      <c r="AB50" s="30">
        <f t="shared" ref="AB50:AB53" si="88">IF(Y50=3,SUM(T50*V50*X50),IF(Y50="ALL3YRS",SUM(T50*V50*X50),IF(Y50="ALL4YRS",SUM(T50*V50*X50),IF(Y50="ALL5YRS",SUM(T50*V50*X50),0))))</f>
        <v>0</v>
      </c>
      <c r="AC50" s="30">
        <f t="shared" ref="AC50:AC53" si="89">IF(Y50=4,SUM(T50*V50*X50),IF(Y50="ALL4YRS",SUM(T50*V50*X50),IF(Y50="ALL5YRS",SUM(T50*V50*X50),0)))</f>
        <v>0</v>
      </c>
      <c r="AD50" s="30">
        <f t="shared" ref="AD50:AD53" si="90">IF(Y50=5,SUM(T50*V50*X50),IF(Y50="ALL5YRS",SUM(T50*V50*X50),0))</f>
        <v>0</v>
      </c>
      <c r="AE50" s="31">
        <f t="shared" ref="AE50:AE55" si="91">SUMPRODUCT(ROUND(Z50:AD50,0))</f>
        <v>0</v>
      </c>
    </row>
    <row r="51" spans="1:31" x14ac:dyDescent="0.2">
      <c r="A51" s="437"/>
      <c r="B51" s="28" t="s">
        <v>33</v>
      </c>
      <c r="C51" s="21" t="s">
        <v>53</v>
      </c>
      <c r="D51" s="20"/>
      <c r="E51" s="21" t="s">
        <v>54</v>
      </c>
      <c r="F51" s="20"/>
      <c r="G51" s="21" t="s">
        <v>55</v>
      </c>
      <c r="H51" s="20"/>
      <c r="I51" s="20">
        <v>1</v>
      </c>
      <c r="J51" s="29">
        <f t="shared" si="80"/>
        <v>0</v>
      </c>
      <c r="K51" s="30">
        <f t="shared" si="81"/>
        <v>0</v>
      </c>
      <c r="L51" s="30">
        <f t="shared" si="82"/>
        <v>0</v>
      </c>
      <c r="M51" s="30">
        <f t="shared" si="83"/>
        <v>0</v>
      </c>
      <c r="N51" s="30">
        <f t="shared" si="84"/>
        <v>0</v>
      </c>
      <c r="O51" s="31">
        <f t="shared" si="85"/>
        <v>0</v>
      </c>
      <c r="Q51" s="437"/>
      <c r="R51" s="28" t="s">
        <v>33</v>
      </c>
      <c r="S51" s="21" t="s">
        <v>53</v>
      </c>
      <c r="T51" s="20"/>
      <c r="U51" s="21" t="s">
        <v>54</v>
      </c>
      <c r="V51" s="20"/>
      <c r="W51" s="21" t="s">
        <v>55</v>
      </c>
      <c r="X51" s="20"/>
      <c r="Y51" s="20">
        <v>1</v>
      </c>
      <c r="Z51" s="29">
        <f t="shared" si="86"/>
        <v>0</v>
      </c>
      <c r="AA51" s="30">
        <f t="shared" si="87"/>
        <v>0</v>
      </c>
      <c r="AB51" s="30">
        <f t="shared" si="88"/>
        <v>0</v>
      </c>
      <c r="AC51" s="30">
        <f t="shared" si="89"/>
        <v>0</v>
      </c>
      <c r="AD51" s="30">
        <f t="shared" si="90"/>
        <v>0</v>
      </c>
      <c r="AE51" s="31">
        <f t="shared" si="91"/>
        <v>0</v>
      </c>
    </row>
    <row r="52" spans="1:31" x14ac:dyDescent="0.2">
      <c r="A52" s="437"/>
      <c r="B52" s="28" t="s">
        <v>67</v>
      </c>
      <c r="C52" s="20" t="s">
        <v>174</v>
      </c>
      <c r="D52" s="21">
        <f>VLOOKUP(C52,Table3[#All],3,FALSE)</f>
        <v>0</v>
      </c>
      <c r="E52" s="21" t="s">
        <v>54</v>
      </c>
      <c r="F52" s="20"/>
      <c r="G52" s="21" t="s">
        <v>58</v>
      </c>
      <c r="H52" s="20">
        <v>1</v>
      </c>
      <c r="I52" s="20">
        <v>1</v>
      </c>
      <c r="J52" s="29">
        <f t="shared" si="80"/>
        <v>0</v>
      </c>
      <c r="K52" s="30">
        <f t="shared" si="81"/>
        <v>0</v>
      </c>
      <c r="L52" s="30">
        <f t="shared" si="82"/>
        <v>0</v>
      </c>
      <c r="M52" s="30">
        <f t="shared" si="83"/>
        <v>0</v>
      </c>
      <c r="N52" s="30">
        <f t="shared" si="84"/>
        <v>0</v>
      </c>
      <c r="O52" s="31">
        <f t="shared" si="85"/>
        <v>0</v>
      </c>
      <c r="Q52" s="437"/>
      <c r="R52" s="28" t="s">
        <v>67</v>
      </c>
      <c r="S52" s="20" t="s">
        <v>174</v>
      </c>
      <c r="T52" s="21">
        <f>VLOOKUP(S52,Table3[#All],3,FALSE)</f>
        <v>0</v>
      </c>
      <c r="U52" s="21" t="s">
        <v>54</v>
      </c>
      <c r="V52" s="20"/>
      <c r="W52" s="21" t="s">
        <v>58</v>
      </c>
      <c r="X52" s="20"/>
      <c r="Y52" s="20">
        <v>1</v>
      </c>
      <c r="Z52" s="29">
        <f t="shared" si="86"/>
        <v>0</v>
      </c>
      <c r="AA52" s="30">
        <f t="shared" si="87"/>
        <v>0</v>
      </c>
      <c r="AB52" s="30">
        <f t="shared" si="88"/>
        <v>0</v>
      </c>
      <c r="AC52" s="30">
        <f t="shared" si="89"/>
        <v>0</v>
      </c>
      <c r="AD52" s="30">
        <f t="shared" si="90"/>
        <v>0</v>
      </c>
      <c r="AE52" s="31">
        <f t="shared" si="91"/>
        <v>0</v>
      </c>
    </row>
    <row r="53" spans="1:31" x14ac:dyDescent="0.2">
      <c r="A53" s="437"/>
      <c r="B53" s="28" t="s">
        <v>68</v>
      </c>
      <c r="C53" s="21" t="s">
        <v>58</v>
      </c>
      <c r="D53" s="20"/>
      <c r="E53" s="21" t="s">
        <v>65</v>
      </c>
      <c r="F53" s="20"/>
      <c r="G53" s="21" t="s">
        <v>42</v>
      </c>
      <c r="H53" s="21">
        <f>VLOOKUP(C52,Table3[#All],2,FALSE)</f>
        <v>0.36249999999999999</v>
      </c>
      <c r="I53" s="20">
        <v>1</v>
      </c>
      <c r="J53" s="29">
        <f t="shared" si="80"/>
        <v>0</v>
      </c>
      <c r="K53" s="30">
        <f t="shared" si="81"/>
        <v>0</v>
      </c>
      <c r="L53" s="30">
        <f t="shared" si="82"/>
        <v>0</v>
      </c>
      <c r="M53" s="30">
        <f t="shared" si="83"/>
        <v>0</v>
      </c>
      <c r="N53" s="30">
        <f t="shared" si="84"/>
        <v>0</v>
      </c>
      <c r="O53" s="31">
        <f t="shared" si="85"/>
        <v>0</v>
      </c>
      <c r="Q53" s="437"/>
      <c r="R53" s="28" t="s">
        <v>68</v>
      </c>
      <c r="S53" s="21" t="s">
        <v>58</v>
      </c>
      <c r="T53" s="20"/>
      <c r="U53" s="21" t="s">
        <v>65</v>
      </c>
      <c r="V53" s="20"/>
      <c r="W53" s="21" t="s">
        <v>42</v>
      </c>
      <c r="X53" s="21">
        <f>VLOOKUP(S52,Table3[#All],2,FALSE)</f>
        <v>0.36249999999999999</v>
      </c>
      <c r="Y53" s="20">
        <v>1</v>
      </c>
      <c r="Z53" s="29">
        <f t="shared" si="86"/>
        <v>0</v>
      </c>
      <c r="AA53" s="30">
        <f t="shared" si="87"/>
        <v>0</v>
      </c>
      <c r="AB53" s="30">
        <f t="shared" si="88"/>
        <v>0</v>
      </c>
      <c r="AC53" s="30">
        <f t="shared" si="89"/>
        <v>0</v>
      </c>
      <c r="AD53" s="30">
        <f t="shared" si="90"/>
        <v>0</v>
      </c>
      <c r="AE53" s="31">
        <f t="shared" si="91"/>
        <v>0</v>
      </c>
    </row>
    <row r="54" spans="1:31" x14ac:dyDescent="0.2">
      <c r="A54" s="437"/>
      <c r="B54" s="28" t="s">
        <v>56</v>
      </c>
      <c r="C54" s="21" t="s">
        <v>50</v>
      </c>
      <c r="D54" s="20"/>
      <c r="E54" s="21" t="s">
        <v>17</v>
      </c>
      <c r="F54" s="20"/>
      <c r="G54" s="443"/>
      <c r="H54" s="444"/>
      <c r="I54" s="20">
        <v>1</v>
      </c>
      <c r="J54" s="29">
        <f>IF(I54=1,SUM(D54*F54),IF(I54="ALL2YRS",SUM(D54*F54),IF(I54="ALL3YRS",SUM(D54*F54),IF(I54="ALL4YRS",SUM(D54*F54),IF(I54="ALL5YRS",SUM(D54*F54),0)))))</f>
        <v>0</v>
      </c>
      <c r="K54" s="30">
        <f>IF(I54=2,SUM(D54*F54),IF(I54="ALL2YRS",SUM(D54*F54),IF(I54="ALL3YRS",SUM(D54*F54),IF(I54="ALL4YRS",SUM(D54*F54),IF(I54="ALL5YRS",SUM(D54*F54),0)))))</f>
        <v>0</v>
      </c>
      <c r="L54" s="30">
        <f>IF(I54=3,SUM(D54*F54),IF(I54="ALL3YRS",SUM(D54*F54),IF(I54="ALL4YRS",SUM(D54*F54),IF(I54="ALL5YRS",SUM(D54*F54),0))))</f>
        <v>0</v>
      </c>
      <c r="M54" s="30">
        <f>IF(I54=4,SUM(D54*F54),IF(I54="ALL4YRS",SUM(D54*F54),IF(I54="ALL5YRS",SUM(D54*F54),0)))</f>
        <v>0</v>
      </c>
      <c r="N54" s="30">
        <f>IF(I54=5,SUM(D54*F54),IF(I54="ALL5YRS",SUM(D54*F54),0))</f>
        <v>0</v>
      </c>
      <c r="O54" s="31">
        <f t="shared" si="85"/>
        <v>0</v>
      </c>
      <c r="Q54" s="437"/>
      <c r="R54" s="28" t="s">
        <v>56</v>
      </c>
      <c r="S54" s="21" t="s">
        <v>50</v>
      </c>
      <c r="T54" s="20"/>
      <c r="U54" s="21" t="s">
        <v>17</v>
      </c>
      <c r="V54" s="20"/>
      <c r="W54" s="443"/>
      <c r="X54" s="444"/>
      <c r="Y54" s="20">
        <v>1</v>
      </c>
      <c r="Z54" s="29">
        <f>IF(Y54=1,SUM(T54*V54),IF(Y54="ALL2YRS",SUM(T54*V54),IF(Y54="ALL3YRS",SUM(T54*V54),IF(Y54="ALL4YRS",SUM(T54*V54),IF(Y54="ALL5YRS",SUM(T54*V54),0)))))</f>
        <v>0</v>
      </c>
      <c r="AA54" s="30">
        <f>IF(Y54=2,SUM(T54*V54),IF(Y54="ALL2YRS",SUM(T54*V54),IF(Y54="ALL3YRS",SUM(T54*V54),IF(Y54="ALL4YRS",SUM(T54*V54),IF(Y54="ALL5YRS",SUM(T54*V54),0)))))</f>
        <v>0</v>
      </c>
      <c r="AB54" s="30">
        <f>IF(Y54=3,SUM(T54*V54),IF(Y54="ALL3YRS",SUM(T54*V54),IF(Y54="ALL4YRS",SUM(T54*V54),IF(Y54="ALL5YRS",SUM(T54*V54),0))))</f>
        <v>0</v>
      </c>
      <c r="AC54" s="30">
        <f>IF(Y54=4,SUM(T54*V54),IF(Y54="ALL4YRS",SUM(T54*V54),IF(Y54="ALL5YRS",SUM(T54*V54),0)))</f>
        <v>0</v>
      </c>
      <c r="AD54" s="30">
        <f>IF(Y54=5,SUM(T54*V54),IF(Y54="ALL5YRS",SUM(T54*V54),0))</f>
        <v>0</v>
      </c>
      <c r="AE54" s="31">
        <f t="shared" si="91"/>
        <v>0</v>
      </c>
    </row>
    <row r="55" spans="1:31" x14ac:dyDescent="0.2">
      <c r="A55" s="438"/>
      <c r="B55" s="28" t="s">
        <v>57</v>
      </c>
      <c r="C55" s="440" t="s">
        <v>66</v>
      </c>
      <c r="D55" s="441"/>
      <c r="E55" s="441"/>
      <c r="F55" s="442"/>
      <c r="G55" s="21" t="s">
        <v>127</v>
      </c>
      <c r="H55" s="20"/>
      <c r="I55" s="20">
        <v>1</v>
      </c>
      <c r="J55" s="29">
        <f>IF(I55=1,SUM(H55),IF(I55="ALL2YRS",SUM(H55),IF(I55="ALL3YRS",SUM(H55),IF(I55="ALL4YRS",SUM(H55),IF(I55="ALL5YRS",SUM(H55),0)))))</f>
        <v>0</v>
      </c>
      <c r="K55" s="30">
        <f>IF(I55=2,SUM(H55),IF(I55="ALL2YRS",SUM(H55),IF(I55="ALL3YRS",SUM(H55),IF(I55="ALL4YRS",SUM(H55),IF(I55="ALL5YRS",SUM(H55),0)))))</f>
        <v>0</v>
      </c>
      <c r="L55" s="30">
        <f>IF(I55=3,SUM(H55),IF(I55="ALL3YRS",SUM(H55),IF(I55="ALL4YRS",SUM(H55),IF(I55="ALL5YRS",SUM(H55),0))))</f>
        <v>0</v>
      </c>
      <c r="M55" s="30">
        <f>IF(I55=4,SUM(H55),IF(I55="ALL4YRS",SUM(H55),IF(I55="ALL5YRS",SUM(H55),0)))</f>
        <v>0</v>
      </c>
      <c r="N55" s="30">
        <f>IF(I55=5,SUM(H55),IF(I55="ALL5YRS",SUM(H55),0))</f>
        <v>0</v>
      </c>
      <c r="O55" s="31">
        <f t="shared" si="85"/>
        <v>0</v>
      </c>
      <c r="Q55" s="438"/>
      <c r="R55" s="28" t="s">
        <v>57</v>
      </c>
      <c r="S55" s="440" t="s">
        <v>66</v>
      </c>
      <c r="T55" s="441"/>
      <c r="U55" s="441"/>
      <c r="V55" s="442"/>
      <c r="W55" s="21" t="s">
        <v>127</v>
      </c>
      <c r="X55" s="20"/>
      <c r="Y55" s="20">
        <v>1</v>
      </c>
      <c r="Z55" s="29">
        <f>IF(Y55=1,SUM(X55),IF(Y55="ALL2YRS",SUM(X55),IF(Y55="ALL3YRS",SUM(X55),IF(Y55="ALL4YRS",SUM(X55),IF(Y55="ALL5YRS",SUM(X55),0)))))</f>
        <v>0</v>
      </c>
      <c r="AA55" s="30">
        <f>IF(Y55=2,SUM(X55),IF(Y55="ALL2YRS",SUM(X55),IF(Y55="ALL3YRS",SUM(X55),IF(Y55="ALL4YRS",SUM(X55),IF(Y55="ALL5YRS",SUM(X55),0)))))</f>
        <v>0</v>
      </c>
      <c r="AB55" s="30">
        <f>IF(Y55=3,SUM(X55),IF(Y55="ALL3YRS",SUM(X55),IF(Y55="ALL4YRS",SUM(X55),IF(Y55="ALL5YRS",SUM(X55),0))))</f>
        <v>0</v>
      </c>
      <c r="AC55" s="30">
        <f>IF(Y55=4,SUM(X55),IF(Y55="ALL4YRS",SUM(X55),IF(Y55="ALL5YRS",SUM(X55),0)))</f>
        <v>0</v>
      </c>
      <c r="AD55" s="30">
        <f>IF(Y55=5,SUM(X55),IF(Y55="ALL5YRS",SUM(X55),0))</f>
        <v>0</v>
      </c>
      <c r="AE55" s="31">
        <f t="shared" si="91"/>
        <v>0</v>
      </c>
    </row>
    <row r="56" spans="1:31" x14ac:dyDescent="0.2">
      <c r="A56" s="432" t="s">
        <v>117</v>
      </c>
      <c r="B56" s="433"/>
      <c r="C56" s="433"/>
      <c r="D56" s="433"/>
      <c r="E56" s="433"/>
      <c r="F56" s="433"/>
      <c r="G56" s="433"/>
      <c r="H56" s="433"/>
      <c r="I56" s="434"/>
      <c r="J56" s="32">
        <f>SUMPRODUCT(ROUND(J49:J55,0))</f>
        <v>0</v>
      </c>
      <c r="K56" s="32">
        <f t="shared" ref="K56" si="92">SUMPRODUCT(ROUND(K49:K55,0))</f>
        <v>0</v>
      </c>
      <c r="L56" s="32">
        <f t="shared" ref="L56" si="93">SUMPRODUCT(ROUND(L49:L55,0))</f>
        <v>0</v>
      </c>
      <c r="M56" s="32">
        <f t="shared" ref="M56" si="94">SUMPRODUCT(ROUND(M49:M55,0))</f>
        <v>0</v>
      </c>
      <c r="N56" s="32">
        <f t="shared" ref="N56" si="95">SUMPRODUCT(ROUND(N49:N55,0))</f>
        <v>0</v>
      </c>
      <c r="O56" s="32">
        <f t="shared" ref="O56" si="96">SUMPRODUCT(ROUND(O49:O55,0))</f>
        <v>0</v>
      </c>
      <c r="Q56" s="432" t="s">
        <v>117</v>
      </c>
      <c r="R56" s="433"/>
      <c r="S56" s="433"/>
      <c r="T56" s="433"/>
      <c r="U56" s="433"/>
      <c r="V56" s="433"/>
      <c r="W56" s="433"/>
      <c r="X56" s="433"/>
      <c r="Y56" s="434"/>
      <c r="Z56" s="32">
        <f>SUMPRODUCT(ROUND(Z49:Z55,0))</f>
        <v>0</v>
      </c>
      <c r="AA56" s="32">
        <f t="shared" ref="AA56" si="97">SUMPRODUCT(ROUND(AA49:AA55,0))</f>
        <v>0</v>
      </c>
      <c r="AB56" s="32">
        <f t="shared" ref="AB56" si="98">SUMPRODUCT(ROUND(AB49:AB55,0))</f>
        <v>0</v>
      </c>
      <c r="AC56" s="32">
        <f t="shared" ref="AC56" si="99">SUMPRODUCT(ROUND(AC49:AC55,0))</f>
        <v>0</v>
      </c>
      <c r="AD56" s="32">
        <f t="shared" ref="AD56" si="100">SUMPRODUCT(ROUND(AD49:AD55,0))</f>
        <v>0</v>
      </c>
      <c r="AE56" s="32">
        <f t="shared" ref="AE56" si="101">SUMPRODUCT(ROUND(AE49:AE55,0))</f>
        <v>0</v>
      </c>
    </row>
    <row r="57" spans="1:31" x14ac:dyDescent="0.2">
      <c r="A57" s="41"/>
      <c r="B57" s="42"/>
      <c r="C57" s="42"/>
      <c r="D57" s="42"/>
      <c r="E57" s="42"/>
      <c r="F57" s="42"/>
      <c r="G57" s="42"/>
      <c r="H57" s="42"/>
      <c r="I57" s="43"/>
      <c r="J57" s="44"/>
      <c r="K57" s="44"/>
      <c r="L57" s="44"/>
      <c r="M57" s="44"/>
      <c r="N57" s="44"/>
      <c r="O57" s="44"/>
    </row>
    <row r="58" spans="1:31" x14ac:dyDescent="0.2">
      <c r="A58" s="432" t="s">
        <v>243</v>
      </c>
      <c r="B58" s="433"/>
      <c r="C58" s="433"/>
      <c r="D58" s="433"/>
      <c r="E58" s="433"/>
      <c r="F58" s="433"/>
      <c r="G58" s="433"/>
      <c r="H58" s="433"/>
      <c r="I58" s="434"/>
      <c r="J58" s="32">
        <f>SUMPRODUCT(ROUND(J12+J23+J34+J45+J56,0))</f>
        <v>0</v>
      </c>
      <c r="K58" s="32">
        <f t="shared" ref="K58:N58" si="102">SUMPRODUCT(ROUND(K12+K23+K34+K45+K56,0))</f>
        <v>0</v>
      </c>
      <c r="L58" s="32">
        <f t="shared" si="102"/>
        <v>0</v>
      </c>
      <c r="M58" s="32">
        <f t="shared" si="102"/>
        <v>0</v>
      </c>
      <c r="N58" s="32">
        <f t="shared" si="102"/>
        <v>0</v>
      </c>
      <c r="O58" s="33">
        <f>SUMPRODUCT(ROUND(J58:N58,0))</f>
        <v>0</v>
      </c>
      <c r="Q58" s="432" t="s">
        <v>244</v>
      </c>
      <c r="R58" s="433"/>
      <c r="S58" s="433"/>
      <c r="T58" s="433"/>
      <c r="U58" s="433"/>
      <c r="V58" s="433"/>
      <c r="W58" s="433"/>
      <c r="X58" s="433"/>
      <c r="Y58" s="434"/>
      <c r="Z58" s="32">
        <f>SUMPRODUCT(ROUND(Z12+Z23+Z34+Z45+Z56,0))</f>
        <v>0</v>
      </c>
      <c r="AA58" s="32">
        <f t="shared" ref="AA58:AD58" si="103">SUMPRODUCT(ROUND(AA12+AA23+AA34+AA45+AA56,0))</f>
        <v>0</v>
      </c>
      <c r="AB58" s="32">
        <f t="shared" si="103"/>
        <v>0</v>
      </c>
      <c r="AC58" s="32">
        <f t="shared" si="103"/>
        <v>0</v>
      </c>
      <c r="AD58" s="32">
        <f t="shared" si="103"/>
        <v>0</v>
      </c>
      <c r="AE58" s="33">
        <f>SUMPRODUCT(ROUND(Z58:AD58,0))</f>
        <v>0</v>
      </c>
    </row>
    <row r="60" spans="1:31" ht="13.5" customHeight="1" x14ac:dyDescent="0.2">
      <c r="A60" s="447" t="s">
        <v>120</v>
      </c>
      <c r="B60" s="448"/>
      <c r="C60" s="448"/>
      <c r="D60" s="448"/>
      <c r="E60" s="448"/>
      <c r="F60" s="448"/>
      <c r="G60" s="448"/>
      <c r="H60" s="448"/>
      <c r="I60" s="449"/>
      <c r="J60" s="232">
        <f>IF(H3="Yes",J12)+IF(H14="Yes",J23)+IF(H25="Yes",J34)+IF(H36="Yes",J45)+IF(H47="Yes",J56)</f>
        <v>0</v>
      </c>
      <c r="K60" s="232">
        <f>IF(H3="Yes",K12)+IF(H14="Yes",K23)+IF(H25="Yes",K34)+IF(H36="Yes",K45)+IF(H47="Yes",K56)</f>
        <v>0</v>
      </c>
      <c r="L60" s="232">
        <f>IF(H3="Yes",L12)+IF(H14="Yes",L23)+IF(H25="Yes",L34)+IF(H36="Yes",L45)+IF(H47="Yes",L56)</f>
        <v>0</v>
      </c>
      <c r="M60" s="232">
        <f>IF(H3="Yes",M12)+IF(H14="Yes",M23)+IF(H25="Yes",M34)+IF(H36="Yes",M45)+IF(H47="Yes",M56)</f>
        <v>0</v>
      </c>
      <c r="N60" s="232">
        <f>IF(H3="Yes",N12)+IF(H14="Yes",N23)+IF(H25="Yes",N34)+IF(H36="Yes",N45)+IF(H47="Yes",N56)</f>
        <v>0</v>
      </c>
      <c r="O60" s="233">
        <f>SUM(J60:N60)</f>
        <v>0</v>
      </c>
    </row>
    <row r="61" spans="1:31" x14ac:dyDescent="0.2">
      <c r="A61" s="447" t="s">
        <v>128</v>
      </c>
      <c r="B61" s="448"/>
      <c r="C61" s="448"/>
      <c r="D61" s="448"/>
      <c r="E61" s="448"/>
      <c r="F61" s="448"/>
      <c r="G61" s="448"/>
      <c r="H61" s="448"/>
      <c r="I61" s="449"/>
      <c r="J61" s="232">
        <f>J58-J60</f>
        <v>0</v>
      </c>
      <c r="K61" s="232">
        <f t="shared" ref="K61:O61" si="104">K58-K60</f>
        <v>0</v>
      </c>
      <c r="L61" s="232">
        <f t="shared" si="104"/>
        <v>0</v>
      </c>
      <c r="M61" s="232">
        <f t="shared" si="104"/>
        <v>0</v>
      </c>
      <c r="N61" s="232">
        <f t="shared" si="104"/>
        <v>0</v>
      </c>
      <c r="O61" s="232">
        <f t="shared" si="104"/>
        <v>0</v>
      </c>
    </row>
    <row r="63" spans="1:31" x14ac:dyDescent="0.2">
      <c r="E63" s="3" t="s">
        <v>18</v>
      </c>
    </row>
    <row r="65" spans="2:2" x14ac:dyDescent="0.2">
      <c r="B65" t="s">
        <v>18</v>
      </c>
    </row>
  </sheetData>
  <mergeCells count="139">
    <mergeCell ref="A61:I61"/>
    <mergeCell ref="G21:H21"/>
    <mergeCell ref="G32:H32"/>
    <mergeCell ref="G43:H43"/>
    <mergeCell ref="G54:H54"/>
    <mergeCell ref="W10:X10"/>
    <mergeCell ref="G10:H10"/>
    <mergeCell ref="S3:X3"/>
    <mergeCell ref="S25:X25"/>
    <mergeCell ref="S36:X36"/>
    <mergeCell ref="S47:X47"/>
    <mergeCell ref="W43:X43"/>
    <mergeCell ref="W32:X32"/>
    <mergeCell ref="W21:X21"/>
    <mergeCell ref="M46:M48"/>
    <mergeCell ref="N46:N48"/>
    <mergeCell ref="O46:O48"/>
    <mergeCell ref="A47:A55"/>
    <mergeCell ref="C48:H48"/>
    <mergeCell ref="C55:F55"/>
    <mergeCell ref="C46:H46"/>
    <mergeCell ref="I46:I48"/>
    <mergeCell ref="J46:J48"/>
    <mergeCell ref="K46:K48"/>
    <mergeCell ref="N24:N26"/>
    <mergeCell ref="O24:O26"/>
    <mergeCell ref="A25:A33"/>
    <mergeCell ref="C26:H26"/>
    <mergeCell ref="C33:F33"/>
    <mergeCell ref="N35:N37"/>
    <mergeCell ref="O35:O37"/>
    <mergeCell ref="A36:A44"/>
    <mergeCell ref="C37:H37"/>
    <mergeCell ref="C44:F44"/>
    <mergeCell ref="C35:H35"/>
    <mergeCell ref="I35:I37"/>
    <mergeCell ref="J35:J37"/>
    <mergeCell ref="K35:K37"/>
    <mergeCell ref="L35:L37"/>
    <mergeCell ref="M35:M37"/>
    <mergeCell ref="I13:I15"/>
    <mergeCell ref="C24:H24"/>
    <mergeCell ref="I24:I26"/>
    <mergeCell ref="J24:J26"/>
    <mergeCell ref="K24:K26"/>
    <mergeCell ref="C15:H15"/>
    <mergeCell ref="L24:L26"/>
    <mergeCell ref="M24:M26"/>
    <mergeCell ref="L46:L48"/>
    <mergeCell ref="P1:P23"/>
    <mergeCell ref="A45:I45"/>
    <mergeCell ref="S2:X2"/>
    <mergeCell ref="S4:X4"/>
    <mergeCell ref="S13:X13"/>
    <mergeCell ref="S15:X15"/>
    <mergeCell ref="C11:F11"/>
    <mergeCell ref="C22:F22"/>
    <mergeCell ref="O2:O4"/>
    <mergeCell ref="C2:H2"/>
    <mergeCell ref="C4:H4"/>
    <mergeCell ref="J13:J15"/>
    <mergeCell ref="K13:K15"/>
    <mergeCell ref="L13:L15"/>
    <mergeCell ref="I2:I4"/>
    <mergeCell ref="J2:J4"/>
    <mergeCell ref="K2:K4"/>
    <mergeCell ref="L2:L4"/>
    <mergeCell ref="M2:M4"/>
    <mergeCell ref="N2:N4"/>
    <mergeCell ref="M13:M15"/>
    <mergeCell ref="N13:N15"/>
    <mergeCell ref="O13:O15"/>
    <mergeCell ref="C13:H13"/>
    <mergeCell ref="A56:I56"/>
    <mergeCell ref="A60:I60"/>
    <mergeCell ref="AD2:AD4"/>
    <mergeCell ref="S22:V22"/>
    <mergeCell ref="Q23:Y23"/>
    <mergeCell ref="S24:X24"/>
    <mergeCell ref="Y24:Y26"/>
    <mergeCell ref="Z24:Z26"/>
    <mergeCell ref="AA24:AA26"/>
    <mergeCell ref="AB24:AB26"/>
    <mergeCell ref="AC24:AC26"/>
    <mergeCell ref="AD24:AD26"/>
    <mergeCell ref="Q34:Y34"/>
    <mergeCell ref="S35:X35"/>
    <mergeCell ref="A12:I12"/>
    <mergeCell ref="A23:I23"/>
    <mergeCell ref="A34:I34"/>
    <mergeCell ref="AB13:AB15"/>
    <mergeCell ref="AC13:AC15"/>
    <mergeCell ref="A58:I58"/>
    <mergeCell ref="A3:A11"/>
    <mergeCell ref="A14:A22"/>
    <mergeCell ref="Q3:Q11"/>
    <mergeCell ref="Q45:Y45"/>
    <mergeCell ref="AE24:AE26"/>
    <mergeCell ref="Q25:Q33"/>
    <mergeCell ref="S26:X26"/>
    <mergeCell ref="S33:V33"/>
    <mergeCell ref="AE2:AE4"/>
    <mergeCell ref="S11:V11"/>
    <mergeCell ref="Q12:Y12"/>
    <mergeCell ref="Y13:Y15"/>
    <mergeCell ref="AD13:AD15"/>
    <mergeCell ref="AE13:AE15"/>
    <mergeCell ref="Q14:Q22"/>
    <mergeCell ref="Z13:Z15"/>
    <mergeCell ref="AA13:AA15"/>
    <mergeCell ref="Y2:Y4"/>
    <mergeCell ref="Z2:Z4"/>
    <mergeCell ref="AA2:AA4"/>
    <mergeCell ref="AB2:AB4"/>
    <mergeCell ref="AC2:AC4"/>
    <mergeCell ref="AD35:AD37"/>
    <mergeCell ref="AE35:AE37"/>
    <mergeCell ref="Q36:Q44"/>
    <mergeCell ref="S37:X37"/>
    <mergeCell ref="S44:V44"/>
    <mergeCell ref="Y35:Y37"/>
    <mergeCell ref="Z35:Z37"/>
    <mergeCell ref="AA35:AA37"/>
    <mergeCell ref="AB35:AB37"/>
    <mergeCell ref="AC35:AC37"/>
    <mergeCell ref="Q56:Y56"/>
    <mergeCell ref="Q58:Y58"/>
    <mergeCell ref="AB46:AB48"/>
    <mergeCell ref="AC46:AC48"/>
    <mergeCell ref="AD46:AD48"/>
    <mergeCell ref="AE46:AE48"/>
    <mergeCell ref="Q47:Q55"/>
    <mergeCell ref="S48:X48"/>
    <mergeCell ref="S55:V55"/>
    <mergeCell ref="W54:X54"/>
    <mergeCell ref="S46:X46"/>
    <mergeCell ref="Y46:Y48"/>
    <mergeCell ref="Z46:Z48"/>
    <mergeCell ref="AA46:AA48"/>
  </mergeCells>
  <dataValidations count="1">
    <dataValidation type="list" allowBlank="1" showInputMessage="1" showErrorMessage="1" sqref="H3 H14 H25 H36 H47" xr:uid="{B971FB37-90FA-4096-B510-D03BC90EFA5D}">
      <formula1>"Yes, No"</formula1>
    </dataValidation>
  </dataValidations>
  <hyperlinks>
    <hyperlink ref="L1" r:id="rId1" xr:uid="{80806563-995B-4BBD-B5DA-2D6EFDF276DF}"/>
    <hyperlink ref="AB1" r:id="rId2" xr:uid="{749C0297-2DE0-4C48-9678-600393515D79}"/>
    <hyperlink ref="X1" r:id="rId3" xr:uid="{DBC5CA2F-1BC9-4777-8AEC-D5BBC2D721DD}"/>
    <hyperlink ref="H1" r:id="rId4" xr:uid="{DD60F9E1-E440-45D5-9E86-D0EA9DC28014}"/>
  </hyperlinks>
  <printOptions horizontalCentered="1" verticalCentered="1" gridLines="1"/>
  <pageMargins left="0.39" right="0.21" top="0.52" bottom="0.38" header="0.34" footer="0.52"/>
  <pageSetup scale="72" fitToWidth="0" orientation="landscape" r:id="rId5"/>
  <colBreaks count="1" manualBreakCount="1">
    <brk id="15" max="60" man="1"/>
  </colBreaks>
  <extLst>
    <ext xmlns:x14="http://schemas.microsoft.com/office/spreadsheetml/2009/9/main" uri="{CCE6A557-97BC-4b89-ADB6-D9C93CAAB3DF}">
      <x14:dataValidations xmlns:xm="http://schemas.microsoft.com/office/excel/2006/main" count="3">
        <x14:dataValidation type="list" allowBlank="1" showInputMessage="1" showErrorMessage="1" xr:uid="{C34C2AA7-7375-4829-87AF-3AA86AEB241B}">
          <x14:formula1>
            <xm:f>Lists!$D$33:$D$41</xm:f>
          </x14:formula1>
          <xm:sqref>Y49:Y55 I5:I11 I16:I22 I27:I33 I38:I44 I49:I55 Y5:Y11 Y16:Y22 Y27:Y33 Y38:Y44</xm:sqref>
        </x14:dataValidation>
        <x14:dataValidation type="list" allowBlank="1" showInputMessage="1" showErrorMessage="1" xr:uid="{72C9D319-152A-4DC2-A74D-EA4FC92B27F7}">
          <x14:formula1>
            <xm:f>Lists!#REF!</xm:f>
          </x14:formula1>
          <xm:sqref>I1 Y1 I88:I1048576 I59 I62:I86</xm:sqref>
        </x14:dataValidation>
        <x14:dataValidation type="list" allowBlank="1" showInputMessage="1" showErrorMessage="1" xr:uid="{11C7C5D8-53D0-4780-8467-E91ABCB4CE91}">
          <x14:formula1>
            <xm:f>Lists!$D$10:$D$15</xm:f>
          </x14:formula1>
          <xm:sqref>C8 S52 S41 S30 S19 C41 C30 C19 C52 S8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Instructions</vt:lpstr>
      <vt:lpstr>Year One</vt:lpstr>
      <vt:lpstr>Year Two</vt:lpstr>
      <vt:lpstr>Year Three</vt:lpstr>
      <vt:lpstr>Year Four</vt:lpstr>
      <vt:lpstr>Year Five</vt:lpstr>
      <vt:lpstr>All Years</vt:lpstr>
      <vt:lpstr>Cost Share</vt:lpstr>
      <vt:lpstr>Travel</vt:lpstr>
      <vt:lpstr>Lists</vt:lpstr>
      <vt:lpstr>BaseType</vt:lpstr>
      <vt:lpstr>Dates</vt:lpstr>
      <vt:lpstr>Employment_Classification</vt:lpstr>
      <vt:lpstr>Faculty</vt:lpstr>
      <vt:lpstr>Faculty_Classification</vt:lpstr>
      <vt:lpstr>GAOne</vt:lpstr>
      <vt:lpstr>GARate</vt:lpstr>
      <vt:lpstr>GATwo</vt:lpstr>
      <vt:lpstr>PI</vt:lpstr>
      <vt:lpstr>'All Years'!Print_Area</vt:lpstr>
      <vt:lpstr>'Cost Share'!Print_Area</vt:lpstr>
      <vt:lpstr>Instructions!Print_Area</vt:lpstr>
      <vt:lpstr>Lists!Print_Area</vt:lpstr>
      <vt:lpstr>Travel!Print_Area</vt:lpstr>
      <vt:lpstr>'Year Five'!Print_Area</vt:lpstr>
      <vt:lpstr>'Year Four'!Print_Area</vt:lpstr>
      <vt:lpstr>'Year One'!Print_Area</vt:lpstr>
      <vt:lpstr>'Year Three'!Print_Area</vt:lpstr>
      <vt:lpstr>'Year Two'!Print_Area</vt:lpstr>
      <vt:lpstr>Sponsor</vt:lpstr>
      <vt:lpstr>Title</vt:lpstr>
      <vt:lpstr>Update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MTDC Budget template</dc:title>
  <dc:creator>sarah.bridges@uni.edu</dc:creator>
  <cp:lastModifiedBy>Rebecca W Rinehart</cp:lastModifiedBy>
  <cp:lastPrinted>2026-04-09T21:10:26Z</cp:lastPrinted>
  <dcterms:created xsi:type="dcterms:W3CDTF">2010-06-24T03:21:47Z</dcterms:created>
  <dcterms:modified xsi:type="dcterms:W3CDTF">2026-04-10T13:52:59Z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